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955" windowHeight="9465"/>
  </bookViews>
  <sheets>
    <sheet name="анал.отчет.прав." sheetId="1" r:id="rId1"/>
  </sheets>
  <externalReferences>
    <externalReference r:id="rId2"/>
  </externalReferences>
  <definedNames>
    <definedName name="_xlnm.Print_Titles" localSheetId="0">анал.отчет.прав.!#REF!</definedName>
    <definedName name="_xlnm.Print_Area" localSheetId="0">анал.отчет.прав.!$A$1:$N$172</definedName>
  </definedNames>
  <calcPr calcId="125725"/>
</workbook>
</file>

<file path=xl/calcChain.xml><?xml version="1.0" encoding="utf-8"?>
<calcChain xmlns="http://schemas.openxmlformats.org/spreadsheetml/2006/main">
  <c r="J160" i="1"/>
  <c r="G160"/>
  <c r="E159"/>
  <c r="K157"/>
  <c r="H157"/>
  <c r="E157"/>
  <c r="K156"/>
  <c r="J156"/>
  <c r="I156"/>
  <c r="G156"/>
  <c r="H156" s="1"/>
  <c r="F156"/>
  <c r="D156"/>
  <c r="C156"/>
  <c r="E156" s="1"/>
  <c r="K155"/>
  <c r="H155"/>
  <c r="E155"/>
  <c r="K154"/>
  <c r="J154"/>
  <c r="I154"/>
  <c r="G154"/>
  <c r="H154" s="1"/>
  <c r="F154"/>
  <c r="D154"/>
  <c r="C154"/>
  <c r="E154" s="1"/>
  <c r="K151"/>
  <c r="J151"/>
  <c r="I151"/>
  <c r="G151"/>
  <c r="H151" s="1"/>
  <c r="F151"/>
  <c r="D151"/>
  <c r="C151"/>
  <c r="E151" s="1"/>
  <c r="K150"/>
  <c r="J150"/>
  <c r="I150"/>
  <c r="H150"/>
  <c r="G150"/>
  <c r="D150"/>
  <c r="K149"/>
  <c r="J149"/>
  <c r="I149"/>
  <c r="G149"/>
  <c r="H149" s="1"/>
  <c r="F149"/>
  <c r="D149"/>
  <c r="C149"/>
  <c r="E149" s="1"/>
  <c r="K147"/>
  <c r="J147"/>
  <c r="I147"/>
  <c r="G147"/>
  <c r="H147" s="1"/>
  <c r="F147"/>
  <c r="D147"/>
  <c r="C147"/>
  <c r="E147" s="1"/>
  <c r="K146"/>
  <c r="J146"/>
  <c r="I146"/>
  <c r="G146"/>
  <c r="H146" s="1"/>
  <c r="F146"/>
  <c r="D146"/>
  <c r="C146"/>
  <c r="E146" s="1"/>
  <c r="K145"/>
  <c r="J145"/>
  <c r="I145"/>
  <c r="G145"/>
  <c r="H145" s="1"/>
  <c r="F145"/>
  <c r="D145"/>
  <c r="C145"/>
  <c r="E145" s="1"/>
  <c r="K144"/>
  <c r="J144"/>
  <c r="I144"/>
  <c r="G144"/>
  <c r="H144" s="1"/>
  <c r="F144"/>
  <c r="D144"/>
  <c r="C144"/>
  <c r="E144" s="1"/>
  <c r="K143"/>
  <c r="J143"/>
  <c r="I143"/>
  <c r="G143"/>
  <c r="H143" s="1"/>
  <c r="F143"/>
  <c r="D143"/>
  <c r="C143"/>
  <c r="E143" s="1"/>
  <c r="K142"/>
  <c r="J142"/>
  <c r="I142"/>
  <c r="G142"/>
  <c r="H142" s="1"/>
  <c r="F142"/>
  <c r="D142"/>
  <c r="C142"/>
  <c r="E142" s="1"/>
  <c r="J141"/>
  <c r="I141"/>
  <c r="G141"/>
  <c r="F141"/>
  <c r="D141"/>
  <c r="C141"/>
  <c r="E141" s="1"/>
  <c r="K140"/>
  <c r="J140"/>
  <c r="I140"/>
  <c r="G140"/>
  <c r="H140" s="1"/>
  <c r="F140"/>
  <c r="D140"/>
  <c r="C140"/>
  <c r="E140" s="1"/>
  <c r="K139"/>
  <c r="J139"/>
  <c r="I139"/>
  <c r="G139"/>
  <c r="H139" s="1"/>
  <c r="F139"/>
  <c r="D139"/>
  <c r="C139"/>
  <c r="E139" s="1"/>
  <c r="K138"/>
  <c r="J138"/>
  <c r="I138"/>
  <c r="G138"/>
  <c r="H138" s="1"/>
  <c r="F138"/>
  <c r="D138"/>
  <c r="C138"/>
  <c r="E138" s="1"/>
  <c r="K137"/>
  <c r="J137"/>
  <c r="I137"/>
  <c r="G137"/>
  <c r="H137" s="1"/>
  <c r="F137"/>
  <c r="D137"/>
  <c r="C137"/>
  <c r="E137" s="1"/>
  <c r="K136"/>
  <c r="J136"/>
  <c r="I136"/>
  <c r="G136"/>
  <c r="H136" s="1"/>
  <c r="F136"/>
  <c r="D136"/>
  <c r="C136"/>
  <c r="E136" s="1"/>
  <c r="K135"/>
  <c r="J135"/>
  <c r="I135"/>
  <c r="G135"/>
  <c r="H135" s="1"/>
  <c r="F135"/>
  <c r="D135"/>
  <c r="C135"/>
  <c r="E135" s="1"/>
  <c r="K134"/>
  <c r="J134"/>
  <c r="I134"/>
  <c r="G134"/>
  <c r="H134" s="1"/>
  <c r="F134"/>
  <c r="D134"/>
  <c r="C134"/>
  <c r="E134" s="1"/>
  <c r="K133"/>
  <c r="J133"/>
  <c r="I133"/>
  <c r="G133"/>
  <c r="H133" s="1"/>
  <c r="F133"/>
  <c r="D133"/>
  <c r="C133"/>
  <c r="E133" s="1"/>
  <c r="K132"/>
  <c r="J132"/>
  <c r="I132"/>
  <c r="G132"/>
  <c r="H132" s="1"/>
  <c r="F132"/>
  <c r="D132"/>
  <c r="C132"/>
  <c r="E132" s="1"/>
  <c r="K130"/>
  <c r="J130"/>
  <c r="I130"/>
  <c r="G130"/>
  <c r="H130" s="1"/>
  <c r="F130"/>
  <c r="D130"/>
  <c r="C130"/>
  <c r="E130" s="1"/>
  <c r="K127"/>
  <c r="J127"/>
  <c r="I127"/>
  <c r="G127"/>
  <c r="H127" s="1"/>
  <c r="F127"/>
  <c r="D127"/>
  <c r="C127"/>
  <c r="E127" s="1"/>
  <c r="K124"/>
  <c r="J124"/>
  <c r="I124"/>
  <c r="G124"/>
  <c r="H124" s="1"/>
  <c r="F124"/>
  <c r="D124"/>
  <c r="C124"/>
  <c r="E124" s="1"/>
  <c r="K123"/>
  <c r="J123"/>
  <c r="I123"/>
  <c r="H123"/>
  <c r="G123"/>
  <c r="F123"/>
  <c r="D123"/>
  <c r="C123"/>
  <c r="E123" s="1"/>
  <c r="K122"/>
  <c r="J122"/>
  <c r="I122"/>
  <c r="H122"/>
  <c r="G122"/>
  <c r="F122"/>
  <c r="D122"/>
  <c r="C122"/>
  <c r="E122" s="1"/>
  <c r="K120"/>
  <c r="J120"/>
  <c r="I120"/>
  <c r="H120"/>
  <c r="G120"/>
  <c r="F120"/>
  <c r="D120"/>
  <c r="C120"/>
  <c r="E120" s="1"/>
  <c r="K119"/>
  <c r="J119"/>
  <c r="I119"/>
  <c r="H119"/>
  <c r="G119"/>
  <c r="F119"/>
  <c r="D119"/>
  <c r="C119"/>
  <c r="E119" s="1"/>
  <c r="K118"/>
  <c r="J118"/>
  <c r="I118"/>
  <c r="H118"/>
  <c r="G118"/>
  <c r="F118"/>
  <c r="D118"/>
  <c r="C118"/>
  <c r="E118" s="1"/>
  <c r="K117"/>
  <c r="J117"/>
  <c r="I117"/>
  <c r="H117"/>
  <c r="G117"/>
  <c r="F117"/>
  <c r="D117"/>
  <c r="C117"/>
  <c r="E117" s="1"/>
  <c r="K116"/>
  <c r="J116"/>
  <c r="I116"/>
  <c r="H116"/>
  <c r="G116"/>
  <c r="F116"/>
  <c r="D116"/>
  <c r="C116"/>
  <c r="E116" s="1"/>
  <c r="K115"/>
  <c r="J115"/>
  <c r="I115"/>
  <c r="H115"/>
  <c r="G115"/>
  <c r="F115"/>
  <c r="D115"/>
  <c r="C115"/>
  <c r="E115" s="1"/>
  <c r="J114"/>
  <c r="I114"/>
  <c r="G114"/>
  <c r="F114"/>
  <c r="D114"/>
  <c r="C114"/>
  <c r="E114" s="1"/>
  <c r="K113"/>
  <c r="J113"/>
  <c r="I113"/>
  <c r="H113"/>
  <c r="G113"/>
  <c r="F113"/>
  <c r="D113"/>
  <c r="C113"/>
  <c r="E113" s="1"/>
  <c r="K112"/>
  <c r="J112"/>
  <c r="I112"/>
  <c r="H112"/>
  <c r="G112"/>
  <c r="F112"/>
  <c r="D112"/>
  <c r="C112"/>
  <c r="E112" s="1"/>
  <c r="K111"/>
  <c r="J111"/>
  <c r="I111"/>
  <c r="H111"/>
  <c r="G111"/>
  <c r="F111"/>
  <c r="D111"/>
  <c r="C111"/>
  <c r="E111" s="1"/>
  <c r="K110"/>
  <c r="J110"/>
  <c r="I110"/>
  <c r="H110"/>
  <c r="G110"/>
  <c r="F110"/>
  <c r="D110"/>
  <c r="C110"/>
  <c r="E110" s="1"/>
  <c r="K109"/>
  <c r="J109"/>
  <c r="I109"/>
  <c r="H109"/>
  <c r="G109"/>
  <c r="F109"/>
  <c r="D109"/>
  <c r="C109"/>
  <c r="E109" s="1"/>
  <c r="K108"/>
  <c r="J108"/>
  <c r="I108"/>
  <c r="H108"/>
  <c r="G108"/>
  <c r="F108"/>
  <c r="D108"/>
  <c r="D107" s="1"/>
  <c r="D103" s="1"/>
  <c r="C108"/>
  <c r="E108" s="1"/>
  <c r="K107"/>
  <c r="J107"/>
  <c r="I107"/>
  <c r="G107"/>
  <c r="H107" s="1"/>
  <c r="F107"/>
  <c r="C107"/>
  <c r="K106"/>
  <c r="J106"/>
  <c r="I106"/>
  <c r="G106"/>
  <c r="H106" s="1"/>
  <c r="F106"/>
  <c r="D106"/>
  <c r="C106"/>
  <c r="E106" s="1"/>
  <c r="K105"/>
  <c r="J105"/>
  <c r="I105"/>
  <c r="G105"/>
  <c r="H105" s="1"/>
  <c r="F105"/>
  <c r="D105"/>
  <c r="C105"/>
  <c r="E105" s="1"/>
  <c r="K103"/>
  <c r="J103"/>
  <c r="I103"/>
  <c r="F103"/>
  <c r="J101"/>
  <c r="I101"/>
  <c r="G101"/>
  <c r="F101"/>
  <c r="D101"/>
  <c r="C101"/>
  <c r="J99"/>
  <c r="I99"/>
  <c r="G99"/>
  <c r="F99"/>
  <c r="D99"/>
  <c r="C99"/>
  <c r="J98"/>
  <c r="I98"/>
  <c r="G98"/>
  <c r="F98"/>
  <c r="D98"/>
  <c r="C98"/>
  <c r="J97"/>
  <c r="I97"/>
  <c r="G97"/>
  <c r="F97"/>
  <c r="D97"/>
  <c r="C97"/>
  <c r="J96"/>
  <c r="I96"/>
  <c r="G96"/>
  <c r="F96"/>
  <c r="D96"/>
  <c r="C96"/>
  <c r="J95"/>
  <c r="I95"/>
  <c r="G95"/>
  <c r="F95"/>
  <c r="D95"/>
  <c r="C95"/>
  <c r="J94"/>
  <c r="I94"/>
  <c r="G94"/>
  <c r="F94"/>
  <c r="D94"/>
  <c r="C94"/>
  <c r="J93"/>
  <c r="I93"/>
  <c r="G93"/>
  <c r="F93"/>
  <c r="D93"/>
  <c r="C93"/>
  <c r="D92"/>
  <c r="C92"/>
  <c r="J91"/>
  <c r="I91"/>
  <c r="G91"/>
  <c r="F91"/>
  <c r="D91"/>
  <c r="C91"/>
  <c r="J90"/>
  <c r="I90"/>
  <c r="G90"/>
  <c r="F90"/>
  <c r="D90"/>
  <c r="C90"/>
  <c r="J89"/>
  <c r="I89"/>
  <c r="G89"/>
  <c r="F89"/>
  <c r="D89"/>
  <c r="C89"/>
  <c r="J88"/>
  <c r="I88"/>
  <c r="G88"/>
  <c r="F88"/>
  <c r="D88"/>
  <c r="C88"/>
  <c r="K87"/>
  <c r="H87"/>
  <c r="E87"/>
  <c r="K86"/>
  <c r="H86"/>
  <c r="E86"/>
  <c r="E85"/>
  <c r="K84"/>
  <c r="J84"/>
  <c r="H84"/>
  <c r="E84"/>
  <c r="K83"/>
  <c r="H83"/>
  <c r="E83"/>
  <c r="K82"/>
  <c r="H82"/>
  <c r="E82"/>
  <c r="K81"/>
  <c r="H81"/>
  <c r="E81"/>
  <c r="I79"/>
  <c r="I78"/>
  <c r="E77"/>
  <c r="E75"/>
  <c r="E73"/>
  <c r="E71"/>
  <c r="E68"/>
  <c r="E66"/>
  <c r="K62"/>
  <c r="H62"/>
  <c r="K61"/>
  <c r="H61"/>
  <c r="K60"/>
  <c r="H60"/>
  <c r="K59"/>
  <c r="H59"/>
  <c r="E59"/>
  <c r="J58"/>
  <c r="I58"/>
  <c r="G58"/>
  <c r="F58"/>
  <c r="D58"/>
  <c r="C58"/>
  <c r="H57"/>
  <c r="K57"/>
  <c r="D57"/>
  <c r="C57"/>
  <c r="E57" s="1"/>
  <c r="P55"/>
  <c r="F55"/>
  <c r="C55"/>
  <c r="K54"/>
  <c r="H54"/>
  <c r="E54"/>
  <c r="K52"/>
  <c r="H52"/>
  <c r="E52"/>
  <c r="K51"/>
  <c r="H51"/>
  <c r="E51"/>
  <c r="K50"/>
  <c r="H50"/>
  <c r="E50"/>
  <c r="K48"/>
  <c r="J48"/>
  <c r="I48"/>
  <c r="H48"/>
  <c r="G48"/>
  <c r="F48"/>
  <c r="D48"/>
  <c r="C48"/>
  <c r="E48" s="1"/>
  <c r="K47"/>
  <c r="H47"/>
  <c r="E47"/>
  <c r="K46"/>
  <c r="J46"/>
  <c r="I46"/>
  <c r="G46"/>
  <c r="H46" s="1"/>
  <c r="F46"/>
  <c r="D46"/>
  <c r="C46"/>
  <c r="E46" s="1"/>
  <c r="I44"/>
  <c r="G44"/>
  <c r="F44"/>
  <c r="D44"/>
  <c r="C44"/>
  <c r="K43"/>
  <c r="J43"/>
  <c r="I43"/>
  <c r="H43"/>
  <c r="G43"/>
  <c r="F43"/>
  <c r="D43"/>
  <c r="C43"/>
  <c r="E43" s="1"/>
  <c r="I41"/>
  <c r="F41"/>
  <c r="D41"/>
  <c r="C41"/>
  <c r="H40"/>
  <c r="K40"/>
  <c r="J40"/>
  <c r="I40"/>
  <c r="G40"/>
  <c r="F40"/>
  <c r="D40"/>
  <c r="C40"/>
  <c r="E40" s="1"/>
  <c r="I38"/>
  <c r="F38"/>
  <c r="D38"/>
  <c r="C38"/>
  <c r="H37"/>
  <c r="K37"/>
  <c r="J37"/>
  <c r="I37"/>
  <c r="G37"/>
  <c r="F37"/>
  <c r="D37"/>
  <c r="C37"/>
  <c r="E37" s="1"/>
  <c r="I35"/>
  <c r="F35"/>
  <c r="D35"/>
  <c r="C35"/>
  <c r="H34"/>
  <c r="K34"/>
  <c r="J34"/>
  <c r="I34"/>
  <c r="G34"/>
  <c r="F34"/>
  <c r="D34"/>
  <c r="C34"/>
  <c r="E34" s="1"/>
  <c r="I32"/>
  <c r="F32"/>
  <c r="D32"/>
  <c r="C32"/>
  <c r="H31"/>
  <c r="K31"/>
  <c r="J31"/>
  <c r="I31"/>
  <c r="G31"/>
  <c r="F31"/>
  <c r="D31"/>
  <c r="C31"/>
  <c r="E31" s="1"/>
  <c r="I29"/>
  <c r="G29"/>
  <c r="F29"/>
  <c r="D29"/>
  <c r="C29"/>
  <c r="K28"/>
  <c r="J28"/>
  <c r="I28"/>
  <c r="G28"/>
  <c r="F28"/>
  <c r="D28"/>
  <c r="C28"/>
  <c r="E28" s="1"/>
  <c r="K25"/>
  <c r="J25"/>
  <c r="I25"/>
  <c r="H25"/>
  <c r="G25"/>
  <c r="F25"/>
  <c r="D25"/>
  <c r="C25"/>
  <c r="E25" s="1"/>
  <c r="K24"/>
  <c r="H24"/>
  <c r="E24"/>
  <c r="K23"/>
  <c r="H23"/>
  <c r="E23"/>
  <c r="I22"/>
  <c r="G22"/>
  <c r="F22"/>
  <c r="D22"/>
  <c r="C22"/>
  <c r="I21"/>
  <c r="F21"/>
  <c r="D21"/>
  <c r="C21"/>
  <c r="H20"/>
  <c r="K20"/>
  <c r="J20"/>
  <c r="I20"/>
  <c r="G20"/>
  <c r="F20"/>
  <c r="D20"/>
  <c r="C20"/>
  <c r="E20" s="1"/>
  <c r="H19"/>
  <c r="K19"/>
  <c r="J19"/>
  <c r="I19"/>
  <c r="G19"/>
  <c r="F19"/>
  <c r="D19"/>
  <c r="C19"/>
  <c r="E19" s="1"/>
  <c r="J18"/>
  <c r="I18"/>
  <c r="H17"/>
  <c r="K17"/>
  <c r="J17"/>
  <c r="I17"/>
  <c r="G17"/>
  <c r="F17"/>
  <c r="D17"/>
  <c r="C17"/>
  <c r="E17" s="1"/>
  <c r="H16"/>
  <c r="K16"/>
  <c r="J16"/>
  <c r="I16"/>
  <c r="G16"/>
  <c r="F16"/>
  <c r="D16"/>
  <c r="C16"/>
  <c r="E16" s="1"/>
  <c r="H15"/>
  <c r="K15"/>
  <c r="J15"/>
  <c r="I15"/>
  <c r="G15"/>
  <c r="F15"/>
  <c r="D15"/>
  <c r="C15"/>
  <c r="E15" s="1"/>
  <c r="H14"/>
  <c r="K14"/>
  <c r="J14"/>
  <c r="I14"/>
  <c r="G14"/>
  <c r="F14"/>
  <c r="D14"/>
  <c r="C14"/>
  <c r="E14" s="1"/>
  <c r="H13"/>
  <c r="K13"/>
  <c r="J13"/>
  <c r="I13"/>
  <c r="G13"/>
  <c r="F13"/>
  <c r="D13"/>
  <c r="C13"/>
  <c r="E13" s="1"/>
  <c r="H12"/>
  <c r="K12"/>
  <c r="J12"/>
  <c r="I12"/>
  <c r="G12"/>
  <c r="F12"/>
  <c r="D12"/>
  <c r="C12"/>
  <c r="E12" s="1"/>
  <c r="H11"/>
  <c r="K11"/>
  <c r="J11"/>
  <c r="I11"/>
  <c r="G11"/>
  <c r="F11"/>
  <c r="D11"/>
  <c r="C11"/>
  <c r="E11" s="1"/>
  <c r="H9"/>
  <c r="K9"/>
  <c r="J9"/>
  <c r="I9"/>
  <c r="G9"/>
  <c r="D9"/>
  <c r="C9"/>
  <c r="E9" s="1"/>
  <c r="H8"/>
  <c r="K8"/>
  <c r="J8"/>
  <c r="I8"/>
  <c r="G8"/>
  <c r="F8"/>
  <c r="D8"/>
  <c r="C8"/>
  <c r="E8" s="1"/>
  <c r="H7"/>
  <c r="K7"/>
  <c r="J7"/>
  <c r="I7"/>
  <c r="G7"/>
  <c r="F7"/>
  <c r="D7"/>
  <c r="C7"/>
  <c r="E7" s="1"/>
  <c r="H18"/>
  <c r="K5"/>
  <c r="K18" s="1"/>
  <c r="J5"/>
  <c r="I5"/>
  <c r="G5"/>
  <c r="G18" s="1"/>
  <c r="D5"/>
  <c r="D18" s="1"/>
  <c r="C5"/>
  <c r="C18" s="1"/>
  <c r="E18" l="1"/>
  <c r="E107"/>
  <c r="F5"/>
  <c r="H5"/>
  <c r="F9"/>
  <c r="F18"/>
  <c r="H28"/>
  <c r="C103"/>
  <c r="E103" s="1"/>
  <c r="G103"/>
  <c r="H103" s="1"/>
  <c r="C158"/>
  <c r="E5"/>
</calcChain>
</file>

<file path=xl/sharedStrings.xml><?xml version="1.0" encoding="utf-8"?>
<sst xmlns="http://schemas.openxmlformats.org/spreadsheetml/2006/main" count="336" uniqueCount="173">
  <si>
    <t>Аналитический отчет о социально-экономической ситуации в муниципальном образовании "Тайшетский район" за 1 полугодие 2014 года</t>
  </si>
  <si>
    <t>Наименование показателя</t>
  </si>
  <si>
    <t>Ед. изм.</t>
  </si>
  <si>
    <t xml:space="preserve">Значение показателя за </t>
  </si>
  <si>
    <t>Динамика, %</t>
  </si>
  <si>
    <t xml:space="preserve"> 2013 г.</t>
  </si>
  <si>
    <t>2012 г.</t>
  </si>
  <si>
    <t>9 месяцев 2013 г.</t>
  </si>
  <si>
    <t>9 месяцев 2012 г.</t>
  </si>
  <si>
    <t>1полугодие  2013 г.</t>
  </si>
  <si>
    <t>1полугодие 2012 г.</t>
  </si>
  <si>
    <t>1 пол. 2014г.</t>
  </si>
  <si>
    <t>1 пол. 2013 г.</t>
  </si>
  <si>
    <t>Итоги развития МО</t>
  </si>
  <si>
    <t xml:space="preserve">Выручка от реализации продукции, работ, услуг (в действующих ценах) - всего, </t>
  </si>
  <si>
    <t>млн.руб.</t>
  </si>
  <si>
    <t>в т.ч. по видам экономической деятельности:</t>
  </si>
  <si>
    <t>Сельское хозяйство</t>
  </si>
  <si>
    <t>Лесное хозяйство и предоставление услуг в этой области</t>
  </si>
  <si>
    <t>Промышленность</t>
  </si>
  <si>
    <t>в том числе:</t>
  </si>
  <si>
    <t>1). Добыча полезных ископаемых</t>
  </si>
  <si>
    <t>2). Обрабатывающие производства</t>
  </si>
  <si>
    <t>3). Производство и распределение электроэнергии, газа и воды</t>
  </si>
  <si>
    <t xml:space="preserve"> Строительство *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</si>
  <si>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</si>
  <si>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Транспорт и связь **</t>
  </si>
  <si>
    <t>Прочие</t>
  </si>
  <si>
    <t>Выручка от реализации продукции, работ, услуг на душу населения</t>
  </si>
  <si>
    <t>тыс. руб.</t>
  </si>
  <si>
    <t xml:space="preserve">Прибыль, прибыльно работающих  предприятий 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</si>
  <si>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</si>
  <si>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</si>
  <si>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</si>
  <si>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</si>
  <si>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</si>
  <si>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</si>
  <si>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</si>
  <si>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руб.</t>
  </si>
  <si>
    <t>Состояние основных видов экономической деятельности хозяйствующих субъектов МО "Тайшетский район"</t>
  </si>
  <si>
    <t>Промышленность (C+D+E)</t>
  </si>
  <si>
    <t>Объем отгруженных товаров собственного производства, выполненных работ и услуг (C+D+E)</t>
  </si>
  <si>
    <t>Индекс физического объема промышленного производства (C+D+E)</t>
  </si>
  <si>
    <t>1. Добыча полезных ископаемых (C):</t>
  </si>
  <si>
    <t xml:space="preserve">Объем отгруженных товаров собственного производства, выполненных работ и услуг </t>
  </si>
  <si>
    <t>Индекс физического объема</t>
  </si>
  <si>
    <t>2.Обрабатывающие производства (D):</t>
  </si>
  <si>
    <t>3. Производство и распределение электроэнергии, газа и воды (E):</t>
  </si>
  <si>
    <t>Объем отгруженных товаров собственного производства, выполненных работ и услуг</t>
  </si>
  <si>
    <t xml:space="preserve">Лесное хозяйство </t>
  </si>
  <si>
    <t xml:space="preserve">Индекс физического объема </t>
  </si>
  <si>
    <t xml:space="preserve">Сельское хозяйство </t>
  </si>
  <si>
    <t>Валовый выпуск продукции  в сельхозорганизациях (в ценах  1994 года)</t>
  </si>
  <si>
    <t>Строительство</t>
  </si>
  <si>
    <t>Объем работ    *</t>
  </si>
  <si>
    <t>Ввод в действие жилых домов</t>
  </si>
  <si>
    <t>кв. м</t>
  </si>
  <si>
    <t>Введено жилья на душу населения</t>
  </si>
  <si>
    <t>Транспорт</t>
  </si>
  <si>
    <t>Грузооборот**</t>
  </si>
  <si>
    <t>тыс.т/км</t>
  </si>
  <si>
    <t xml:space="preserve">Пассажирооборот </t>
  </si>
  <si>
    <t>т. пас/км</t>
  </si>
  <si>
    <t>в том числе: выполненный автобусами физических лиц</t>
  </si>
  <si>
    <t>Торговля</t>
  </si>
  <si>
    <t xml:space="preserve">Оборот розничной торговли </t>
  </si>
  <si>
    <t>СВОДНЫЙ ИНДЕКС ПОТРЕБИТ ЦЕН 106,9 %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</si>
  <si>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</si>
  <si>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</si>
  <si>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</si>
  <si>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 (без централизованных плательщиков налогов)</t>
  </si>
  <si>
    <t>Объем инвестиций в основной капитал за счет всех источников -  всего, в т.ч. по источникам финансирования: (по статист.данным)</t>
  </si>
  <si>
    <t>млн. руб.</t>
  </si>
  <si>
    <t>прибыль</t>
  </si>
  <si>
    <t>амортизация</t>
  </si>
  <si>
    <t>бюджетные средства</t>
  </si>
  <si>
    <t>Демографические процессы***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</si>
  <si>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</si>
  <si>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</si>
  <si>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 xml:space="preserve">Половая структура населения 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</si>
  <si>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</si>
  <si>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</si>
  <si>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</si>
  <si>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</si>
  <si>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уд. вес в общей численности населения</t>
  </si>
  <si>
    <t xml:space="preserve">Возрастная структура населения </t>
  </si>
  <si>
    <t xml:space="preserve">                  моложе трудоспособного возраста</t>
  </si>
  <si>
    <t xml:space="preserve">                                  трудоспособный возраст</t>
  </si>
  <si>
    <t xml:space="preserve">               старше трудоспособного возраста</t>
  </si>
  <si>
    <t>Миграция населения (разница между числом прибывших и числом выбывших, приток(+), отток(-) предвар.данные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</si>
  <si>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</si>
  <si>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</si>
  <si>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Трудовые ресурсы     </t>
  </si>
  <si>
    <t xml:space="preserve">Численность населения - всего </t>
  </si>
  <si>
    <t>тыс. чел.</t>
  </si>
  <si>
    <t xml:space="preserve"> Всего  трудовых ресурсов </t>
  </si>
  <si>
    <t xml:space="preserve">Занятые в экономике </t>
  </si>
  <si>
    <t xml:space="preserve">                в том числе работающие по найму </t>
  </si>
  <si>
    <t>Учащиеся  16 лет и старше</t>
  </si>
  <si>
    <t xml:space="preserve">Не занятые в экономике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</si>
  <si>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</si>
  <si>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</si>
  <si>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>Лесозаготовки</t>
  </si>
  <si>
    <t>1. Добыча полезных ископаемых</t>
  </si>
  <si>
    <t>2. Обрабатывающие производства</t>
  </si>
  <si>
    <t>3. Производство и распределение электроэнергии, газа и воды</t>
  </si>
  <si>
    <t xml:space="preserve">Строительство                                                          </t>
  </si>
  <si>
    <t>Транспорт и связь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</si>
  <si>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</si>
  <si>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</si>
  <si>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</t>
  </si>
  <si>
    <t xml:space="preserve">Сельское хозяйство                                                      </t>
  </si>
  <si>
    <t xml:space="preserve">Лесозаготовки                                                              </t>
  </si>
  <si>
    <t>Промышленность, всего, в том числе:</t>
  </si>
  <si>
    <t xml:space="preserve">1. Добыча полезных ископаемых                                    </t>
  </si>
  <si>
    <t xml:space="preserve">2. Обрабатывающие производства                                   </t>
  </si>
  <si>
    <t xml:space="preserve">3. Производство и распределение электроэнергии, газа и воды </t>
  </si>
  <si>
    <t xml:space="preserve">Строительство                                                           </t>
  </si>
  <si>
    <t xml:space="preserve">Оптовая и розничная торговля; ремонт автотранспортных средств, мотоциклов, бытовых изделий и предметов личного пользования                                               </t>
  </si>
  <si>
    <t xml:space="preserve">Транспорт и связь                                                      </t>
  </si>
  <si>
    <t xml:space="preserve">Государственное управление и обеспечение военной безопасности; обязательное социальное обеспечение                                                                                                     </t>
  </si>
  <si>
    <t xml:space="preserve">Образование                                            </t>
  </si>
  <si>
    <t>Здравоохранение и предоставление социальных услуг</t>
  </si>
  <si>
    <t xml:space="preserve">Предоставление прочих коммунальных, социальных и персональных услуг                              </t>
  </si>
  <si>
    <t xml:space="preserve">Прочие                                                   </t>
  </si>
  <si>
    <t xml:space="preserve">В том числе: из общей численности работающих- численность работников бюджетной сферы, финансируемой из консолидированного местного бюджета,  всего, </t>
  </si>
  <si>
    <t>из них по отраслям социальной сферы:</t>
  </si>
  <si>
    <t xml:space="preserve">Образование          </t>
  </si>
  <si>
    <t xml:space="preserve">Здравоохранение      </t>
  </si>
  <si>
    <t>Культура и искусство</t>
  </si>
  <si>
    <t>Физическая культура</t>
  </si>
  <si>
    <t>Социальная защита</t>
  </si>
  <si>
    <t xml:space="preserve"> Управление      </t>
  </si>
  <si>
    <t>Уровень регистрируемой безработицы  (к трудоспособному населению)</t>
  </si>
  <si>
    <t xml:space="preserve">Среднедушевой денежный доход  </t>
  </si>
  <si>
    <t xml:space="preserve"> …</t>
  </si>
  <si>
    <t>Среднемесячная начисленная заработная плата (без выплат социального характера) - всего,</t>
  </si>
  <si>
    <t xml:space="preserve">Сельское хозяйство                                          </t>
  </si>
  <si>
    <t xml:space="preserve">Лесозаготовки                                                    </t>
  </si>
  <si>
    <t xml:space="preserve">Промышленность, всего, в том числе: </t>
  </si>
  <si>
    <t xml:space="preserve">2. Обрабатывающие производства                               </t>
  </si>
  <si>
    <t xml:space="preserve">Строительство                                      </t>
  </si>
  <si>
    <t xml:space="preserve">Оптовая и розничная торговля; ремонт автотранспортных средств, мотоциклов, бытовых изделий и предметов личного пользования                       </t>
  </si>
  <si>
    <t xml:space="preserve">Транспорт и связь       </t>
  </si>
  <si>
    <t>Государственное управление и обеспечение военной безопасности; обязательное социальное обеспечение</t>
  </si>
  <si>
    <t xml:space="preserve">Образование    </t>
  </si>
  <si>
    <t xml:space="preserve">Здравоохранение и предоставление социальных услуг   </t>
  </si>
  <si>
    <t xml:space="preserve">Предоставление прочих коммунальных, социальных и персональных услуг                                                </t>
  </si>
  <si>
    <t xml:space="preserve">Прочие                                                                         </t>
  </si>
  <si>
    <t xml:space="preserve">В том числе: из общей численности работающих- среднемесячная начисленная заработная плата (без выплат социального характера)  работников бюджетной сферы, финансируемая из консолидированного местного бюджета, всего, </t>
  </si>
  <si>
    <t>Образование</t>
  </si>
  <si>
    <t>Здравоохранение</t>
  </si>
  <si>
    <t>Управление</t>
  </si>
  <si>
    <t>Выплаты социального характера</t>
  </si>
  <si>
    <t>Фонд оплаты труда</t>
  </si>
  <si>
    <t xml:space="preserve">Прожиточный минимум (начиная со 2 квартала, рассчитывается как  среднее значение за период) </t>
  </si>
  <si>
    <t>…</t>
  </si>
  <si>
    <t xml:space="preserve">Покупательная способность денежных доходов населения (соотношение средней зп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</si>
  <si>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</si>
  <si>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</si>
  <si>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</si>
  <si>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 xml:space="preserve">Задолженность по заработной плате в целом по МО </t>
  </si>
  <si>
    <t>тыс.руб.</t>
  </si>
  <si>
    <t xml:space="preserve">         в том числе по бюджетным учреждениям </t>
  </si>
  <si>
    <t xml:space="preserve">   … - Нет данных</t>
  </si>
  <si>
    <t>* - в разделе "Строительство" неполная информация о строительных подразделениях РУСАЛ и Нефтепровода</t>
  </si>
  <si>
    <t>** - без учета ж/д предприятий</t>
  </si>
  <si>
    <t>***- оценка</t>
  </si>
  <si>
    <t>Начальник Управления экономики и промышленной политики администрации Тайшетского района</t>
  </si>
  <si>
    <t>Н.В. Климанова</t>
  </si>
  <si>
    <t>Н.В.Климанова</t>
  </si>
  <si>
    <t>Исполнитель  Коган Н.Ю.</t>
  </si>
  <si>
    <t>тел. 2-11-14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</si>
</sst>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164" formatCode="#,##0.000"/>
    <numFmt numFmtId="165" formatCode="#,##0.0"/>
    <numFmt numFmtId="166" formatCode="0.0"/>
    <numFmt numFmtId="167" formatCode="0.000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Arial Cyr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0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left" vertical="center" wrapText="1"/>
    </xf>
    <xf numFmtId="166" fontId="4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right" vertical="center" wrapText="1"/>
    </xf>
    <xf numFmtId="166" fontId="4" fillId="2" borderId="2" xfId="0" applyNumberFormat="1" applyFont="1" applyFill="1" applyBorder="1" applyAlignment="1">
      <alignment horizontal="left" vertical="center" wrapText="1"/>
    </xf>
    <xf numFmtId="166" fontId="7" fillId="2" borderId="2" xfId="0" applyNumberFormat="1" applyFont="1" applyFill="1" applyBorder="1" applyAlignment="1">
      <alignment horizontal="left" vertical="center" wrapText="1"/>
    </xf>
    <xf numFmtId="166" fontId="4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/>
    <xf numFmtId="166" fontId="9" fillId="2" borderId="2" xfId="0" applyNumberFormat="1" applyFont="1" applyFill="1" applyBorder="1" applyAlignment="1">
      <alignment horizontal="left" vertical="center" wrapText="1"/>
    </xf>
    <xf numFmtId="166" fontId="5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167" fontId="5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167" fontId="0" fillId="2" borderId="0" xfId="0" applyNumberFormat="1" applyFont="1" applyFill="1" applyBorder="1"/>
    <xf numFmtId="0" fontId="6" fillId="2" borderId="2" xfId="0" applyFont="1" applyFill="1" applyBorder="1" applyAlignment="1">
      <alignment vertical="center" wrapText="1"/>
    </xf>
    <xf numFmtId="0" fontId="11" fillId="2" borderId="0" xfId="0" applyFont="1" applyFill="1" applyBorder="1"/>
    <xf numFmtId="2" fontId="4" fillId="2" borderId="2" xfId="0" applyNumberFormat="1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/>
    <xf numFmtId="165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wrapText="1"/>
    </xf>
    <xf numFmtId="10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165" fontId="0" fillId="2" borderId="2" xfId="0" applyNumberFormat="1" applyFont="1" applyFill="1" applyBorder="1"/>
    <xf numFmtId="0" fontId="4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167" fontId="4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wrapText="1"/>
    </xf>
    <xf numFmtId="164" fontId="0" fillId="2" borderId="0" xfId="0" applyNumberFormat="1" applyFont="1" applyFill="1" applyBorder="1"/>
    <xf numFmtId="0" fontId="7" fillId="2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vertical="center" wrapText="1"/>
    </xf>
    <xf numFmtId="164" fontId="13" fillId="2" borderId="0" xfId="0" applyNumberFormat="1" applyFont="1" applyFill="1" applyBorder="1" applyAlignment="1">
      <alignment vertical="center" wrapText="1"/>
    </xf>
    <xf numFmtId="165" fontId="13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3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/>
    <xf numFmtId="164" fontId="14" fillId="2" borderId="0" xfId="0" applyNumberFormat="1" applyFont="1" applyFill="1" applyBorder="1"/>
    <xf numFmtId="165" fontId="14" fillId="2" borderId="0" xfId="0" applyNumberFormat="1" applyFont="1" applyFill="1" applyBorder="1"/>
    <xf numFmtId="0" fontId="14" fillId="2" borderId="0" xfId="0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horizontal="left" vertical="center" wrapText="1"/>
    </xf>
    <xf numFmtId="44" fontId="4" fillId="2" borderId="0" xfId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/>
    <xf numFmtId="164" fontId="14" fillId="2" borderId="0" xfId="0" applyNumberFormat="1" applyFont="1" applyFill="1"/>
    <xf numFmtId="165" fontId="14" fillId="2" borderId="0" xfId="0" applyNumberFormat="1" applyFont="1" applyFill="1"/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15</xdr:col>
      <xdr:colOff>238125</xdr:colOff>
      <xdr:row>0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81600" y="0"/>
          <a:ext cx="3733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16</xdr:col>
      <xdr:colOff>152400</xdr:colOff>
      <xdr:row>0</xdr:row>
      <xdr:rowOff>142875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181600" y="0"/>
          <a:ext cx="42576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18</xdr:col>
      <xdr:colOff>247650</xdr:colOff>
      <xdr:row>0</xdr:row>
      <xdr:rowOff>142875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181600" y="0"/>
          <a:ext cx="55721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19</xdr:col>
      <xdr:colOff>152400</xdr:colOff>
      <xdr:row>0</xdr:row>
      <xdr:rowOff>142875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181600" y="0"/>
          <a:ext cx="60864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17</xdr:col>
      <xdr:colOff>247650</xdr:colOff>
      <xdr:row>0</xdr:row>
      <xdr:rowOff>142875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181600" y="0"/>
          <a:ext cx="4962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18</xdr:col>
      <xdr:colOff>152400</xdr:colOff>
      <xdr:row>0</xdr:row>
      <xdr:rowOff>142875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181600" y="0"/>
          <a:ext cx="5476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17</xdr:col>
      <xdr:colOff>247650</xdr:colOff>
      <xdr:row>0</xdr:row>
      <xdr:rowOff>142875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181600" y="0"/>
          <a:ext cx="4962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18</xdr:col>
      <xdr:colOff>152400</xdr:colOff>
      <xdr:row>0</xdr:row>
      <xdr:rowOff>142875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5181600" y="0"/>
          <a:ext cx="5476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18</xdr:col>
      <xdr:colOff>152400</xdr:colOff>
      <xdr:row>1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5181600" y="0"/>
          <a:ext cx="5476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18</xdr:col>
      <xdr:colOff>152400</xdr:colOff>
      <xdr:row>1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5181600" y="0"/>
          <a:ext cx="5476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11</xdr:col>
      <xdr:colOff>85725</xdr:colOff>
      <xdr:row>0</xdr:row>
      <xdr:rowOff>142875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518160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12</xdr:col>
      <xdr:colOff>514350</xdr:colOff>
      <xdr:row>0</xdr:row>
      <xdr:rowOff>142875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5181600" y="0"/>
          <a:ext cx="14763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11</xdr:col>
      <xdr:colOff>85725</xdr:colOff>
      <xdr:row>0</xdr:row>
      <xdr:rowOff>142875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518160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11</xdr:col>
      <xdr:colOff>809625</xdr:colOff>
      <xdr:row>0</xdr:row>
      <xdr:rowOff>142875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5181600" y="0"/>
          <a:ext cx="8096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11</xdr:col>
      <xdr:colOff>85725</xdr:colOff>
      <xdr:row>0</xdr:row>
      <xdr:rowOff>142875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518160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11</xdr:col>
      <xdr:colOff>809625</xdr:colOff>
      <xdr:row>0</xdr:row>
      <xdr:rowOff>142875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5181600" y="0"/>
          <a:ext cx="8096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11</xdr:col>
      <xdr:colOff>85725</xdr:colOff>
      <xdr:row>0</xdr:row>
      <xdr:rowOff>142875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5181600" y="0"/>
          <a:ext cx="85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11</xdr:col>
      <xdr:colOff>809625</xdr:colOff>
      <xdr:row>0</xdr:row>
      <xdr:rowOff>142875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5181600" y="0"/>
          <a:ext cx="8096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11</xdr:col>
      <xdr:colOff>809625</xdr:colOff>
      <xdr:row>1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5181600" y="0"/>
          <a:ext cx="809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11</xdr:col>
      <xdr:colOff>809625</xdr:colOff>
      <xdr:row>1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5181600" y="0"/>
          <a:ext cx="809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32</xdr:row>
      <xdr:rowOff>180975</xdr:rowOff>
    </xdr:from>
    <xdr:to>
      <xdr:col>15</xdr:col>
      <xdr:colOff>209550</xdr:colOff>
      <xdr:row>33</xdr:row>
      <xdr:rowOff>19050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181600" y="14630400"/>
          <a:ext cx="37052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32</xdr:row>
      <xdr:rowOff>180975</xdr:rowOff>
    </xdr:from>
    <xdr:to>
      <xdr:col>16</xdr:col>
      <xdr:colOff>209550</xdr:colOff>
      <xdr:row>33</xdr:row>
      <xdr:rowOff>19050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5181600" y="14630400"/>
          <a:ext cx="43148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180975</xdr:rowOff>
    </xdr:from>
    <xdr:to>
      <xdr:col>18</xdr:col>
      <xdr:colOff>209550</xdr:colOff>
      <xdr:row>33</xdr:row>
      <xdr:rowOff>19050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5181600" y="14630400"/>
          <a:ext cx="55340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180975</xdr:rowOff>
    </xdr:from>
    <xdr:to>
      <xdr:col>19</xdr:col>
      <xdr:colOff>133350</xdr:colOff>
      <xdr:row>33</xdr:row>
      <xdr:rowOff>19050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5181600" y="14630400"/>
          <a:ext cx="6067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180975</xdr:rowOff>
    </xdr:from>
    <xdr:to>
      <xdr:col>17</xdr:col>
      <xdr:colOff>209550</xdr:colOff>
      <xdr:row>33</xdr:row>
      <xdr:rowOff>19050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181600" y="14630400"/>
          <a:ext cx="4924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180975</xdr:rowOff>
    </xdr:from>
    <xdr:to>
      <xdr:col>18</xdr:col>
      <xdr:colOff>133350</xdr:colOff>
      <xdr:row>33</xdr:row>
      <xdr:rowOff>19050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5181600" y="14630400"/>
          <a:ext cx="54578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180975</xdr:rowOff>
    </xdr:from>
    <xdr:to>
      <xdr:col>17</xdr:col>
      <xdr:colOff>209550</xdr:colOff>
      <xdr:row>33</xdr:row>
      <xdr:rowOff>19050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5181600" y="14630400"/>
          <a:ext cx="4924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180975</xdr:rowOff>
    </xdr:from>
    <xdr:to>
      <xdr:col>18</xdr:col>
      <xdr:colOff>133350</xdr:colOff>
      <xdr:row>33</xdr:row>
      <xdr:rowOff>19050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5181600" y="14630400"/>
          <a:ext cx="54578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180975</xdr:rowOff>
    </xdr:from>
    <xdr:to>
      <xdr:col>18</xdr:col>
      <xdr:colOff>133350</xdr:colOff>
      <xdr:row>30</xdr:row>
      <xdr:rowOff>19050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5181600" y="13525500"/>
          <a:ext cx="5457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180975</xdr:rowOff>
    </xdr:from>
    <xdr:to>
      <xdr:col>18</xdr:col>
      <xdr:colOff>133350</xdr:colOff>
      <xdr:row>30</xdr:row>
      <xdr:rowOff>19050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5181600" y="13525500"/>
          <a:ext cx="5457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3;&#1040;%20&#1057;&#1040;&#1049;&#1058;/&#1089;&#1086;&#1094;&#1080;&#1072;&#1083;&#1100;&#1085;&#1086;-&#1101;&#1082;&#1086;&#1085;&#1086;&#1084;&#1080;&#1095;&#1077;&#1089;&#1082;&#1086;&#1077;%20&#1088;&#1072;&#1079;&#1074;&#1080;&#1090;&#1080;&#1077;/&#1072;&#1085;&#1072;&#1083;&#1080;&#1090;&#1080;&#1095;&#1077;&#1089;&#1082;&#1080;&#1081;%20&#1086;&#1090;&#1095;&#1077;&#1090;%20&#1079;&#1072;%201%20&#1087;&#1086;&#1083;&#1091;&#1075;.2014&#1075;/&#1072;&#1085;&#1072;&#1083;&#1080;&#1090;.&#1086;&#1090;&#1095;&#1077;&#1090;%201-&#1077;%20&#1087;&#1086;&#1083;&#1091;&#1075;&#1086;&#1076;&#1080;&#1077;/&#1040;&#1053;&#1040;&#1051;&#1048;&#1058;&#1048;&#1063;&#1045;&#1057;&#1050;&#1048;&#1049;%20&#1086;&#1090;&#1095;&#1077;&#1090;%20%20&#1079;&#1072;%201-&#1077;%20&#1087;&#1086;&#1083;.%202014%20&#1075;&#1086;&#1076;%20&#1076;&#1083;&#1103;%20&#1080;&#1088;&#1082;&#1091;&#1090;&#1089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.отчет "/>
      <sheetName val="фот"/>
      <sheetName val="ИФО 1-Е ПОЛ."/>
      <sheetName val="занят в малом"/>
      <sheetName val="Отчет СМСП "/>
      <sheetName val="Диагностика"/>
      <sheetName val="тайшет"/>
      <sheetName val="бирюс"/>
      <sheetName val="юрты"/>
      <sheetName val="шит"/>
      <sheetName val="квит"/>
      <sheetName val="новоб"/>
      <sheetName val="бер"/>
      <sheetName val="буз"/>
      <sheetName val="бир"/>
      <sheetName val="бор"/>
      <sheetName val="венг"/>
      <sheetName val="джог"/>
      <sheetName val="зареч"/>
      <sheetName val="мир"/>
      <sheetName val="н-з"/>
      <sheetName val="ник"/>
      <sheetName val="рожд"/>
      <sheetName val="плчер"/>
      <sheetName val="ст  ак"/>
      <sheetName val="пол"/>
      <sheetName val="сол"/>
      <sheetName val="тал"/>
      <sheetName val="тамт"/>
      <sheetName val="тим"/>
      <sheetName val="шелаев"/>
      <sheetName val="шелех"/>
      <sheetName val="свод по общей"/>
      <sheetName val="поселения"/>
    </sheetNames>
    <sheetDataSet>
      <sheetData sheetId="0"/>
      <sheetData sheetId="1">
        <row r="4">
          <cell r="E4">
            <v>1883301.4741143107</v>
          </cell>
          <cell r="G4">
            <v>26062.001500287639</v>
          </cell>
          <cell r="H4">
            <v>23189.226843023429</v>
          </cell>
          <cell r="M4">
            <v>25613.74</v>
          </cell>
          <cell r="O4">
            <v>4037701.9224999999</v>
          </cell>
          <cell r="P4">
            <v>19823.772011821016</v>
          </cell>
          <cell r="Q4">
            <v>26273.020668464138</v>
          </cell>
          <cell r="W4">
            <v>5061243.2330962196</v>
          </cell>
          <cell r="X4">
            <v>5634082.3899999997</v>
          </cell>
          <cell r="Y4">
            <v>21755.181987455584</v>
          </cell>
          <cell r="Z4">
            <v>24718.511384739362</v>
          </cell>
        </row>
        <row r="5">
          <cell r="C5">
            <v>536</v>
          </cell>
          <cell r="D5">
            <v>584</v>
          </cell>
          <cell r="G5">
            <v>6937.3818407960207</v>
          </cell>
          <cell r="H5">
            <v>5694.0068493150684</v>
          </cell>
          <cell r="L5">
            <v>69.786549733990626</v>
          </cell>
          <cell r="P5">
            <v>5789.6055226824456</v>
          </cell>
          <cell r="Q5">
            <v>5964.1975308641977</v>
          </cell>
          <cell r="U5">
            <v>869</v>
          </cell>
          <cell r="V5">
            <v>622.5</v>
          </cell>
          <cell r="Y5">
            <v>6104.8459276307367</v>
          </cell>
          <cell r="Z5">
            <v>6220.5800981704606</v>
          </cell>
        </row>
        <row r="6">
          <cell r="C6">
            <v>2058</v>
          </cell>
          <cell r="D6">
            <v>2391.3000000000002</v>
          </cell>
          <cell r="G6">
            <v>9026.6115970197607</v>
          </cell>
          <cell r="H6">
            <v>9523.0801934791361</v>
          </cell>
          <cell r="L6">
            <v>111.28501790970404</v>
          </cell>
          <cell r="P6">
            <v>7617.2467922467913</v>
          </cell>
          <cell r="Q6">
            <v>9696.6788419913428</v>
          </cell>
          <cell r="U6">
            <v>2534</v>
          </cell>
          <cell r="V6">
            <v>2295</v>
          </cell>
          <cell r="Y6">
            <v>7447.3471893361402</v>
          </cell>
          <cell r="Z6">
            <v>8982.517550229968</v>
          </cell>
        </row>
        <row r="7">
          <cell r="G7">
            <v>23237.916449086162</v>
          </cell>
          <cell r="H7">
            <v>20734.13292498227</v>
          </cell>
          <cell r="P7">
            <v>18228.710206488908</v>
          </cell>
          <cell r="Q7">
            <v>21409.415594652539</v>
          </cell>
          <cell r="Y7">
            <v>20017.624659524994</v>
          </cell>
          <cell r="Z7">
            <v>20144.001551376845</v>
          </cell>
        </row>
        <row r="8">
          <cell r="C8">
            <v>9</v>
          </cell>
          <cell r="D8">
            <v>9</v>
          </cell>
          <cell r="G8">
            <v>17466.666666666668</v>
          </cell>
          <cell r="H8">
            <v>17337.03703703704</v>
          </cell>
          <cell r="L8">
            <v>125.86090479405807</v>
          </cell>
          <cell r="P8">
            <v>12203.703703703704</v>
          </cell>
          <cell r="Q8">
            <v>16907.407407407409</v>
          </cell>
          <cell r="U8">
            <v>9</v>
          </cell>
          <cell r="V8">
            <v>9</v>
          </cell>
          <cell r="Y8">
            <v>13024.691358024691</v>
          </cell>
          <cell r="Z8">
            <v>16907.407407407409</v>
          </cell>
        </row>
        <row r="9">
          <cell r="C9">
            <v>1738</v>
          </cell>
          <cell r="D9">
            <v>1587.4</v>
          </cell>
          <cell r="G9">
            <v>23375.714998082087</v>
          </cell>
          <cell r="H9">
            <v>19896.586661626981</v>
          </cell>
          <cell r="L9">
            <v>106.7961782678005</v>
          </cell>
          <cell r="P9">
            <v>16429.085187539735</v>
          </cell>
          <cell r="Q9">
            <v>18692.372325062359</v>
          </cell>
          <cell r="U9">
            <v>1451</v>
          </cell>
          <cell r="V9">
            <v>1281</v>
          </cell>
          <cell r="Y9">
            <v>16326.28072593614</v>
          </cell>
          <cell r="Z9">
            <v>17602.13982132015</v>
          </cell>
        </row>
        <row r="10">
          <cell r="C10">
            <v>1317</v>
          </cell>
          <cell r="D10">
            <v>1401.25</v>
          </cell>
          <cell r="G10">
            <v>23095.507466464187</v>
          </cell>
          <cell r="H10">
            <v>21704.762578107478</v>
          </cell>
          <cell r="L10">
            <v>107.19829332705106</v>
          </cell>
          <cell r="P10">
            <v>20928.78995691672</v>
          </cell>
          <cell r="Q10">
            <v>23966.98577012337</v>
          </cell>
          <cell r="U10">
            <v>1216</v>
          </cell>
          <cell r="V10">
            <v>1374.3</v>
          </cell>
          <cell r="Y10">
            <v>24474.102001096482</v>
          </cell>
          <cell r="Z10">
            <v>22534.494328425782</v>
          </cell>
        </row>
        <row r="11">
          <cell r="C11">
            <v>1866.5</v>
          </cell>
          <cell r="D11">
            <v>1678.55</v>
          </cell>
          <cell r="G11">
            <v>39905.506741673365</v>
          </cell>
          <cell r="H11">
            <v>35525.569853610417</v>
          </cell>
          <cell r="L11">
            <v>116.92952861978208</v>
          </cell>
          <cell r="P11">
            <v>29173.211145612688</v>
          </cell>
          <cell r="Q11">
            <v>35784.436338370673</v>
          </cell>
          <cell r="U11">
            <v>1774.57</v>
          </cell>
          <cell r="V11">
            <v>1898.8</v>
          </cell>
          <cell r="Y11">
            <v>32078.73850235662</v>
          </cell>
          <cell r="Z11">
            <v>34700.531329728721</v>
          </cell>
        </row>
        <row r="12">
          <cell r="C12">
            <v>1234.3</v>
          </cell>
          <cell r="D12">
            <v>1424</v>
          </cell>
          <cell r="G12">
            <v>11811.944691998164</v>
          </cell>
          <cell r="H12">
            <v>10445.961376404497</v>
          </cell>
          <cell r="L12">
            <v>108.91466784682528</v>
          </cell>
          <cell r="P12">
            <v>8986.9012106296777</v>
          </cell>
          <cell r="Q12">
            <v>10952.723235156616</v>
          </cell>
          <cell r="U12">
            <v>1410.2000000000003</v>
          </cell>
          <cell r="V12">
            <v>1451.6</v>
          </cell>
          <cell r="Y12">
            <v>11176.998337509254</v>
          </cell>
          <cell r="Z12">
            <v>10734.385046385598</v>
          </cell>
        </row>
        <row r="13">
          <cell r="C13">
            <v>3805.8</v>
          </cell>
          <cell r="D13">
            <v>4052.5</v>
          </cell>
          <cell r="G13">
            <v>40617.139424620895</v>
          </cell>
          <cell r="H13">
            <v>37722.779354308041</v>
          </cell>
          <cell r="L13">
            <v>100.16772473941251</v>
          </cell>
          <cell r="P13">
            <v>32688.852141787513</v>
          </cell>
          <cell r="Q13">
            <v>45939.322910652838</v>
          </cell>
          <cell r="U13">
            <v>4341.6000000000004</v>
          </cell>
          <cell r="V13">
            <v>4307.1000000000004</v>
          </cell>
          <cell r="Y13">
            <v>38830.780684199031</v>
          </cell>
          <cell r="Z13">
            <v>39961.982669442448</v>
          </cell>
        </row>
        <row r="14">
          <cell r="G14">
            <v>44272.387626401243</v>
          </cell>
          <cell r="H14">
            <v>41715.838806293301</v>
          </cell>
          <cell r="I14">
            <v>44591.598638221702</v>
          </cell>
          <cell r="J14">
            <v>43617.641362074355</v>
          </cell>
          <cell r="L14">
            <v>97.815827855715142</v>
          </cell>
          <cell r="M14">
            <v>3044</v>
          </cell>
          <cell r="P14">
            <v>34942.732771145282</v>
          </cell>
          <cell r="Q14">
            <v>49142.904073587379</v>
          </cell>
          <cell r="Y14">
            <v>40825.948390333586</v>
          </cell>
          <cell r="Z14">
            <v>42381.773116549222</v>
          </cell>
        </row>
        <row r="15">
          <cell r="C15">
            <v>3229.61</v>
          </cell>
          <cell r="D15">
            <v>3561.3</v>
          </cell>
          <cell r="G15">
            <v>38425.783835822309</v>
          </cell>
          <cell r="H15">
            <v>33323.778937740833</v>
          </cell>
          <cell r="L15">
            <v>123.80134396693794</v>
          </cell>
          <cell r="P15">
            <v>25360.693724275872</v>
          </cell>
          <cell r="Q15">
            <v>37456.165769115112</v>
          </cell>
          <cell r="U15">
            <v>3651.4</v>
          </cell>
          <cell r="V15">
            <v>3633.7</v>
          </cell>
          <cell r="Y15">
            <v>28075.393708128006</v>
          </cell>
          <cell r="Z15">
            <v>37532.930010121308</v>
          </cell>
        </row>
        <row r="16">
          <cell r="C16">
            <v>3371.3</v>
          </cell>
          <cell r="D16">
            <v>3490</v>
          </cell>
          <cell r="G16">
            <v>20283.835118005914</v>
          </cell>
          <cell r="H16">
            <v>18697.693887297039</v>
          </cell>
          <cell r="L16">
            <v>123.4363250625773</v>
          </cell>
          <cell r="P16">
            <v>17143.821978444957</v>
          </cell>
          <cell r="Q16">
            <v>22132.626600698488</v>
          </cell>
          <cell r="U16">
            <v>3460</v>
          </cell>
          <cell r="V16">
            <v>3408</v>
          </cell>
          <cell r="Y16">
            <v>15421.440378933848</v>
          </cell>
          <cell r="Z16">
            <v>19459.236111111109</v>
          </cell>
        </row>
        <row r="17">
          <cell r="C17">
            <v>2367.42</v>
          </cell>
          <cell r="D17">
            <v>2286.25</v>
          </cell>
          <cell r="G17">
            <v>18125.068874790089</v>
          </cell>
          <cell r="H17">
            <v>15156.991069801348</v>
          </cell>
          <cell r="L17">
            <v>109.01612227130435</v>
          </cell>
          <cell r="P17">
            <v>14489.394870522176</v>
          </cell>
          <cell r="Q17">
            <v>16690.697390135079</v>
          </cell>
          <cell r="U17">
            <v>2491.61</v>
          </cell>
          <cell r="V17">
            <v>2368.12</v>
          </cell>
          <cell r="Y17">
            <v>15025.917262764207</v>
          </cell>
          <cell r="Z17">
            <v>17212.180032168035</v>
          </cell>
        </row>
        <row r="18">
          <cell r="C18">
            <v>872.32</v>
          </cell>
          <cell r="D18">
            <v>900.49</v>
          </cell>
          <cell r="G18">
            <v>17062.512610051359</v>
          </cell>
          <cell r="H18">
            <v>14077.195101185651</v>
          </cell>
          <cell r="L18">
            <v>129.83631265649481</v>
          </cell>
          <cell r="P18">
            <v>13223.854862198776</v>
          </cell>
          <cell r="Q18">
            <v>15384.832730560576</v>
          </cell>
          <cell r="U18">
            <v>936.21</v>
          </cell>
          <cell r="V18">
            <v>858.4</v>
          </cell>
          <cell r="Y18">
            <v>13139.066092721361</v>
          </cell>
          <cell r="Z18">
            <v>15679.526509267886</v>
          </cell>
        </row>
        <row r="19">
          <cell r="C19">
            <v>1682.1999999999998</v>
          </cell>
          <cell r="D19">
            <v>1864.6</v>
          </cell>
          <cell r="G19">
            <v>23986.652712508898</v>
          </cell>
          <cell r="H19">
            <v>20481.332010440132</v>
          </cell>
          <cell r="L19">
            <v>139.41577905490718</v>
          </cell>
          <cell r="P19">
            <v>19612.136883508778</v>
          </cell>
          <cell r="Q19">
            <v>21589.499999999996</v>
          </cell>
          <cell r="U19">
            <v>1704.8999999999999</v>
          </cell>
          <cell r="V19">
            <v>1818</v>
          </cell>
          <cell r="Y19">
            <v>22129.563154567553</v>
          </cell>
          <cell r="Z19">
            <v>20539.244591125778</v>
          </cell>
        </row>
        <row r="20">
          <cell r="C20">
            <v>4992.0499999999993</v>
          </cell>
          <cell r="D20">
            <v>4091.6400000000003</v>
          </cell>
          <cell r="G20">
            <v>20582.27426608307</v>
          </cell>
          <cell r="H20">
            <v>19267.632269248552</v>
          </cell>
          <cell r="L20">
            <v>125.536835823925</v>
          </cell>
          <cell r="P20">
            <v>16851.979657161628</v>
          </cell>
          <cell r="Q20">
            <v>21873.366432917577</v>
          </cell>
          <cell r="U20">
            <v>5194.0200000000004</v>
          </cell>
          <cell r="V20">
            <v>3689.5</v>
          </cell>
          <cell r="Y20">
            <v>15496.688833183802</v>
          </cell>
          <cell r="Z20">
            <v>20252.589480658324</v>
          </cell>
        </row>
        <row r="21">
          <cell r="C21">
            <v>2679</v>
          </cell>
          <cell r="D21">
            <v>2803</v>
          </cell>
          <cell r="G21">
            <v>20642.76222471071</v>
          </cell>
          <cell r="H21">
            <v>18769.643239386372</v>
          </cell>
          <cell r="L21">
            <v>127.9168125697872</v>
          </cell>
          <cell r="P21">
            <v>17555.419047619049</v>
          </cell>
          <cell r="Q21">
            <v>22209.238907024541</v>
          </cell>
          <cell r="U21">
            <v>2795</v>
          </cell>
          <cell r="V21">
            <v>2738</v>
          </cell>
          <cell r="Y21">
            <v>15012.407871198569</v>
          </cell>
          <cell r="Z21">
            <v>19384.274409544676</v>
          </cell>
        </row>
        <row r="22">
          <cell r="L22" t="e">
            <v>#DIV/0!</v>
          </cell>
          <cell r="P22">
            <v>15052.227849959623</v>
          </cell>
          <cell r="Q22" t="e">
            <v>#DIV/0!</v>
          </cell>
          <cell r="U22">
            <v>1411.0100000000002</v>
          </cell>
          <cell r="V22">
            <v>0</v>
          </cell>
          <cell r="Y22">
            <v>14883.822384123581</v>
          </cell>
        </row>
        <row r="23">
          <cell r="C23">
            <v>394.32</v>
          </cell>
          <cell r="D23">
            <v>432.49</v>
          </cell>
          <cell r="G23">
            <v>19571.234868465541</v>
          </cell>
          <cell r="H23">
            <v>13316.414701945583</v>
          </cell>
          <cell r="L23">
            <v>154.96396408242609</v>
          </cell>
          <cell r="P23">
            <v>12377.444551310073</v>
          </cell>
          <cell r="Q23">
            <v>14816.961584996976</v>
          </cell>
          <cell r="U23">
            <v>446.21</v>
          </cell>
          <cell r="V23">
            <v>412.4</v>
          </cell>
          <cell r="Y23">
            <v>11530.506463075433</v>
          </cell>
          <cell r="Z23">
            <v>16115.664403491754</v>
          </cell>
        </row>
        <row r="24">
          <cell r="C24">
            <v>535.61</v>
          </cell>
          <cell r="D24">
            <v>536.5</v>
          </cell>
          <cell r="G24">
            <v>27311.886602814237</v>
          </cell>
          <cell r="H24">
            <v>24931.316316316312</v>
          </cell>
          <cell r="L24">
            <v>105.31488776424564</v>
          </cell>
          <cell r="P24">
            <v>21603.847978242844</v>
          </cell>
          <cell r="Q24">
            <v>25930.689697870235</v>
          </cell>
          <cell r="U24">
            <v>541.79999999999995</v>
          </cell>
          <cell r="V24">
            <v>539.1</v>
          </cell>
          <cell r="Y24">
            <v>22857.479184610966</v>
          </cell>
          <cell r="Z24">
            <v>27827.277973577355</v>
          </cell>
        </row>
      </sheetData>
      <sheetData sheetId="2"/>
      <sheetData sheetId="3">
        <row r="12">
          <cell r="C12">
            <v>16.478980933168476</v>
          </cell>
          <cell r="D12">
            <v>5.157420225038158</v>
          </cell>
          <cell r="E12">
            <v>16.343463265438928</v>
          </cell>
          <cell r="G12">
            <v>16.441075030910394</v>
          </cell>
          <cell r="H12">
            <v>17.191272403330867</v>
          </cell>
          <cell r="N12">
            <v>1453</v>
          </cell>
        </row>
        <row r="13">
          <cell r="C13">
            <v>3.6922590899667305</v>
          </cell>
          <cell r="D13">
            <v>0</v>
          </cell>
          <cell r="E13">
            <v>3.5038821421461281</v>
          </cell>
          <cell r="G13">
            <v>4.7694438947160105</v>
          </cell>
          <cell r="H13">
            <v>3.530652649423355</v>
          </cell>
          <cell r="N13">
            <v>0</v>
          </cell>
        </row>
        <row r="14">
          <cell r="C14">
            <v>2.9419604513638653</v>
          </cell>
          <cell r="D14">
            <v>0</v>
          </cell>
          <cell r="E14">
            <v>3.7228747760302605</v>
          </cell>
          <cell r="G14">
            <v>4.1559469622006722</v>
          </cell>
          <cell r="H14">
            <v>3.1383579105985375</v>
          </cell>
          <cell r="N14">
            <v>0</v>
          </cell>
        </row>
        <row r="15">
          <cell r="C15">
            <v>20.830659571737435</v>
          </cell>
          <cell r="D15">
            <v>0</v>
          </cell>
          <cell r="E15">
            <v>20.730639060322513</v>
          </cell>
          <cell r="G15">
            <v>20.858895705521473</v>
          </cell>
          <cell r="H15">
            <v>19.625705211136989</v>
          </cell>
          <cell r="N15">
            <v>0</v>
          </cell>
        </row>
        <row r="17">
          <cell r="C17">
            <v>0.17770230914278382</v>
          </cell>
          <cell r="D17">
            <v>0</v>
          </cell>
          <cell r="E17">
            <v>0.17917579135974518</v>
          </cell>
          <cell r="G17">
            <v>0.17811201266574311</v>
          </cell>
          <cell r="H17">
            <v>0.18582382365386077</v>
          </cell>
          <cell r="N17">
            <v>0</v>
          </cell>
        </row>
        <row r="18">
          <cell r="C18">
            <v>11.19524547599538</v>
          </cell>
          <cell r="D18">
            <v>0</v>
          </cell>
          <cell r="E18">
            <v>11.055146326896276</v>
          </cell>
          <cell r="G18">
            <v>11.141895903423709</v>
          </cell>
          <cell r="H18">
            <v>9.6531600083797944</v>
          </cell>
          <cell r="N18">
            <v>0</v>
          </cell>
        </row>
        <row r="19">
          <cell r="C19">
            <v>9.4577117865992726</v>
          </cell>
          <cell r="D19">
            <v>0</v>
          </cell>
          <cell r="E19">
            <v>9.4963169420664943</v>
          </cell>
          <cell r="G19">
            <v>9.538887789432021</v>
          </cell>
          <cell r="H19">
            <v>9.7867213791033336</v>
          </cell>
          <cell r="N19">
            <v>0</v>
          </cell>
        </row>
        <row r="20">
          <cell r="C20">
            <v>4.3438342234902709</v>
          </cell>
          <cell r="D20">
            <v>0</v>
          </cell>
          <cell r="E20">
            <v>4.3997610989448539</v>
          </cell>
          <cell r="G20">
            <v>4.4923807639026325</v>
          </cell>
          <cell r="H20">
            <v>4.0666251057708518</v>
          </cell>
          <cell r="N20">
            <v>0</v>
          </cell>
        </row>
        <row r="21">
          <cell r="C21">
            <v>25.286051355967349</v>
          </cell>
          <cell r="D21">
            <v>0</v>
          </cell>
          <cell r="E21">
            <v>26.193509854668523</v>
          </cell>
          <cell r="G21">
            <v>25.747080942014644</v>
          </cell>
          <cell r="H21">
            <v>23.042721027166444</v>
          </cell>
          <cell r="N21">
            <v>0</v>
          </cell>
        </row>
        <row r="22">
          <cell r="C22">
            <v>0.296170515237973</v>
          </cell>
          <cell r="D22">
            <v>0</v>
          </cell>
          <cell r="E22">
            <v>0.53752737407923556</v>
          </cell>
          <cell r="G22">
            <v>0.23748268355432417</v>
          </cell>
          <cell r="H22">
            <v>0.30970637275643464</v>
          </cell>
          <cell r="N22">
            <v>0</v>
          </cell>
        </row>
        <row r="23">
          <cell r="C23">
            <v>42.609064792236381</v>
          </cell>
          <cell r="D23">
            <v>100</v>
          </cell>
          <cell r="E23">
            <v>40.911805693808475</v>
          </cell>
          <cell r="G23">
            <v>39.738769048090248</v>
          </cell>
          <cell r="H23">
            <v>46.286231723147388</v>
          </cell>
          <cell r="N23">
            <v>1453</v>
          </cell>
        </row>
        <row r="25">
          <cell r="C25">
            <v>67.330861909175169</v>
          </cell>
          <cell r="D25">
            <v>100</v>
          </cell>
          <cell r="E25">
            <v>70.705596107055953</v>
          </cell>
          <cell r="G25">
            <v>72.360557768924309</v>
          </cell>
          <cell r="H25">
            <v>64.814574134660191</v>
          </cell>
        </row>
        <row r="27">
          <cell r="E27">
            <v>51.982918836181788</v>
          </cell>
          <cell r="G27">
            <v>54.861311697592697</v>
          </cell>
          <cell r="H27">
            <v>53.203407526848146</v>
          </cell>
        </row>
      </sheetData>
      <sheetData sheetId="4"/>
      <sheetData sheetId="5">
        <row r="4">
          <cell r="G4">
            <v>0</v>
          </cell>
          <cell r="H4">
            <v>1234670.07</v>
          </cell>
          <cell r="I4">
            <v>0</v>
          </cell>
          <cell r="J4">
            <v>797751.70000000007</v>
          </cell>
          <cell r="K4">
            <v>656861.75</v>
          </cell>
          <cell r="M4">
            <v>375097</v>
          </cell>
        </row>
        <row r="5">
          <cell r="G5">
            <v>0</v>
          </cell>
          <cell r="H5">
            <v>4867</v>
          </cell>
          <cell r="I5">
            <v>0</v>
          </cell>
          <cell r="J5">
            <v>3158</v>
          </cell>
          <cell r="K5">
            <v>4690</v>
          </cell>
          <cell r="M5">
            <v>3085</v>
          </cell>
          <cell r="N5">
            <v>8917</v>
          </cell>
          <cell r="O5">
            <v>0</v>
          </cell>
          <cell r="P5">
            <v>4867</v>
          </cell>
          <cell r="Q5">
            <v>0</v>
          </cell>
          <cell r="R5">
            <v>3158</v>
          </cell>
          <cell r="S5">
            <v>4690</v>
          </cell>
        </row>
        <row r="6">
          <cell r="G6">
            <v>0</v>
          </cell>
          <cell r="H6">
            <v>915172.87</v>
          </cell>
          <cell r="I6">
            <v>0</v>
          </cell>
          <cell r="J6">
            <v>553373.30000000005</v>
          </cell>
          <cell r="K6">
            <v>410659.15</v>
          </cell>
          <cell r="M6">
            <v>235787.8</v>
          </cell>
          <cell r="N6">
            <v>1247225.6600000001</v>
          </cell>
          <cell r="O6">
            <v>0</v>
          </cell>
          <cell r="P6">
            <v>956481.16999999993</v>
          </cell>
          <cell r="Q6">
            <v>0</v>
          </cell>
          <cell r="R6">
            <v>580835.4</v>
          </cell>
          <cell r="S6">
            <v>442860.85</v>
          </cell>
        </row>
        <row r="13">
          <cell r="G13">
            <v>0</v>
          </cell>
          <cell r="H13">
            <v>314630.2</v>
          </cell>
          <cell r="I13">
            <v>0</v>
          </cell>
          <cell r="J13">
            <v>241220.4</v>
          </cell>
          <cell r="K13">
            <v>241512.59999999998</v>
          </cell>
          <cell r="M13">
            <v>136224.20000000001</v>
          </cell>
          <cell r="N13">
            <v>451145</v>
          </cell>
          <cell r="O13">
            <v>0</v>
          </cell>
          <cell r="P13">
            <v>314630.2</v>
          </cell>
          <cell r="Q13">
            <v>0</v>
          </cell>
          <cell r="R13">
            <v>241511.4</v>
          </cell>
          <cell r="S13">
            <v>241612.59999999998</v>
          </cell>
        </row>
        <row r="14">
          <cell r="G14">
            <v>0</v>
          </cell>
          <cell r="H14">
            <v>306649.42</v>
          </cell>
          <cell r="I14">
            <v>0</v>
          </cell>
          <cell r="J14">
            <v>137983.47999999998</v>
          </cell>
          <cell r="K14">
            <v>87750.666666666672</v>
          </cell>
          <cell r="M14">
            <v>28998.008333333331</v>
          </cell>
          <cell r="N14">
            <v>433466.89</v>
          </cell>
          <cell r="O14">
            <v>0</v>
          </cell>
          <cell r="P14">
            <v>316899.93</v>
          </cell>
          <cell r="Q14">
            <v>0</v>
          </cell>
          <cell r="R14">
            <v>173406.03999999998</v>
          </cell>
          <cell r="S14">
            <v>95578.665000000008</v>
          </cell>
        </row>
        <row r="15">
          <cell r="N15">
            <v>86892</v>
          </cell>
          <cell r="O15">
            <v>0</v>
          </cell>
          <cell r="P15">
            <v>81948.2</v>
          </cell>
          <cell r="Q15">
            <v>0</v>
          </cell>
          <cell r="R15">
            <v>53682</v>
          </cell>
          <cell r="S15">
            <v>38896.800000000003</v>
          </cell>
        </row>
        <row r="16">
          <cell r="N16">
            <v>236362.5</v>
          </cell>
          <cell r="O16">
            <v>0</v>
          </cell>
          <cell r="P16">
            <v>154661.5</v>
          </cell>
          <cell r="Q16">
            <v>0</v>
          </cell>
          <cell r="R16">
            <v>100407.5</v>
          </cell>
          <cell r="S16">
            <v>123154.8</v>
          </cell>
        </row>
        <row r="17">
          <cell r="G17">
            <v>0</v>
          </cell>
          <cell r="H17">
            <v>980142.3</v>
          </cell>
          <cell r="I17">
            <v>0</v>
          </cell>
          <cell r="J17">
            <v>731782.7</v>
          </cell>
          <cell r="K17">
            <v>781506.75</v>
          </cell>
          <cell r="M17">
            <v>421039.375</v>
          </cell>
          <cell r="N17">
            <v>1391738.9</v>
          </cell>
          <cell r="O17">
            <v>0</v>
          </cell>
          <cell r="P17">
            <v>1014708.1000000001</v>
          </cell>
          <cell r="Q17">
            <v>0</v>
          </cell>
          <cell r="R17">
            <v>721444.1</v>
          </cell>
          <cell r="S17">
            <v>787034.75</v>
          </cell>
        </row>
        <row r="18">
          <cell r="N18">
            <v>2378537.5166666671</v>
          </cell>
          <cell r="O18">
            <v>0</v>
          </cell>
          <cell r="P18">
            <v>1682703.925</v>
          </cell>
          <cell r="Q18">
            <v>0</v>
          </cell>
          <cell r="R18">
            <v>1199081.9000000004</v>
          </cell>
          <cell r="S18">
            <v>1106499.8916666668</v>
          </cell>
        </row>
        <row r="19">
          <cell r="N19">
            <v>341096.5</v>
          </cell>
          <cell r="O19">
            <v>0</v>
          </cell>
          <cell r="P19">
            <v>249686.68</v>
          </cell>
          <cell r="Q19">
            <v>0</v>
          </cell>
          <cell r="R19">
            <v>175643.685</v>
          </cell>
          <cell r="S19">
            <v>175575.1</v>
          </cell>
        </row>
        <row r="20">
          <cell r="N20">
            <v>6575381.9666666668</v>
          </cell>
          <cell r="O20">
            <v>0</v>
          </cell>
          <cell r="AD20">
            <v>130834.76999999999</v>
          </cell>
          <cell r="AE20">
            <v>0</v>
          </cell>
          <cell r="AG20">
            <v>0</v>
          </cell>
          <cell r="AH20">
            <v>36092.35</v>
          </cell>
          <cell r="AI20">
            <v>69788</v>
          </cell>
          <cell r="AL20">
            <v>669521</v>
          </cell>
          <cell r="AM20">
            <v>0</v>
          </cell>
          <cell r="AO20">
            <v>0</v>
          </cell>
          <cell r="AP20">
            <v>13849.7</v>
          </cell>
          <cell r="AQ20">
            <v>209055.15</v>
          </cell>
          <cell r="AZ20">
            <v>7609.72</v>
          </cell>
        </row>
        <row r="480">
          <cell r="N480">
            <v>3445399.0066666673</v>
          </cell>
          <cell r="O480">
            <v>0</v>
          </cell>
          <cell r="BZ480">
            <v>322</v>
          </cell>
          <cell r="CA48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5"/>
  <sheetViews>
    <sheetView tabSelected="1" view="pageBreakPreview" zoomScaleNormal="100" zoomScaleSheetLayoutView="100" workbookViewId="0">
      <selection activeCell="L5" sqref="L5"/>
    </sheetView>
  </sheetViews>
  <sheetFormatPr defaultRowHeight="12.75"/>
  <cols>
    <col min="1" max="1" width="66.140625" style="93" customWidth="1"/>
    <col min="2" max="2" width="11.5703125" style="93" customWidth="1"/>
    <col min="3" max="4" width="11.5703125" style="93" hidden="1" customWidth="1"/>
    <col min="5" max="5" width="13.28515625" style="93" hidden="1" customWidth="1"/>
    <col min="6" max="6" width="15.140625" style="93" hidden="1" customWidth="1"/>
    <col min="7" max="8" width="14.7109375" style="93" hidden="1" customWidth="1"/>
    <col min="9" max="10" width="14.5703125" style="94" hidden="1" customWidth="1"/>
    <col min="11" max="11" width="13.42578125" style="95" hidden="1" customWidth="1"/>
    <col min="12" max="12" width="14.42578125" style="96" customWidth="1"/>
    <col min="13" max="13" width="14.85546875" style="96" customWidth="1"/>
    <col min="14" max="14" width="13.42578125" style="96" customWidth="1"/>
    <col min="15" max="15" width="9.7109375" style="1" customWidth="1"/>
    <col min="16" max="20" width="9.140625" style="1"/>
    <col min="21" max="25" width="0" style="1" hidden="1" customWidth="1"/>
    <col min="26" max="16384" width="9.140625" style="1"/>
  </cols>
  <sheetData>
    <row r="1" spans="1:14" ht="51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47.25" customHeight="1">
      <c r="A2" s="109" t="s">
        <v>1</v>
      </c>
      <c r="B2" s="110" t="s">
        <v>2</v>
      </c>
      <c r="C2" s="111" t="s">
        <v>3</v>
      </c>
      <c r="D2" s="111"/>
      <c r="E2" s="112" t="s">
        <v>4</v>
      </c>
      <c r="F2" s="111" t="s">
        <v>3</v>
      </c>
      <c r="G2" s="111"/>
      <c r="H2" s="112" t="s">
        <v>4</v>
      </c>
      <c r="I2" s="111" t="s">
        <v>3</v>
      </c>
      <c r="J2" s="111"/>
      <c r="K2" s="112" t="s">
        <v>4</v>
      </c>
      <c r="L2" s="113" t="s">
        <v>3</v>
      </c>
      <c r="M2" s="114"/>
      <c r="N2" s="102" t="s">
        <v>4</v>
      </c>
    </row>
    <row r="3" spans="1:14" s="4" customFormat="1" ht="36" customHeight="1">
      <c r="A3" s="109"/>
      <c r="B3" s="110"/>
      <c r="C3" s="2" t="s">
        <v>5</v>
      </c>
      <c r="D3" s="2" t="s">
        <v>6</v>
      </c>
      <c r="E3" s="112"/>
      <c r="F3" s="2" t="s">
        <v>7</v>
      </c>
      <c r="G3" s="2" t="s">
        <v>8</v>
      </c>
      <c r="H3" s="112"/>
      <c r="I3" s="3" t="s">
        <v>9</v>
      </c>
      <c r="J3" s="3" t="s">
        <v>10</v>
      </c>
      <c r="K3" s="112"/>
      <c r="L3" s="2" t="s">
        <v>11</v>
      </c>
      <c r="M3" s="2" t="s">
        <v>12</v>
      </c>
      <c r="N3" s="103"/>
    </row>
    <row r="4" spans="1:14" s="4" customFormat="1" ht="27" customHeight="1">
      <c r="A4" s="104" t="s">
        <v>13</v>
      </c>
      <c r="B4" s="105"/>
      <c r="C4" s="5"/>
      <c r="D4" s="5"/>
      <c r="E4" s="5"/>
      <c r="F4" s="6"/>
      <c r="G4" s="6"/>
      <c r="H4" s="6"/>
      <c r="I4" s="7"/>
      <c r="J4" s="7"/>
      <c r="K4" s="8"/>
      <c r="L4" s="6"/>
      <c r="M4" s="6"/>
      <c r="N4" s="6"/>
    </row>
    <row r="5" spans="1:14" s="4" customFormat="1" ht="39">
      <c r="A5" s="9" t="s">
        <v>14</v>
      </c>
      <c r="B5" s="10" t="s">
        <v>15</v>
      </c>
      <c r="C5" s="10">
        <f>SUM(C7:C17)-C9</f>
        <v>6575.3819666666659</v>
      </c>
      <c r="D5" s="10">
        <f>SUM(D7:D17)-D9</f>
        <v>0</v>
      </c>
      <c r="E5" s="10" t="e">
        <f>C5/D5*100</f>
        <v>#DIV/0!</v>
      </c>
      <c r="F5" s="10">
        <f>SUM(M7:M17)-M9</f>
        <v>3292.1782099999996</v>
      </c>
      <c r="G5" s="10">
        <f>SUM(G7:G17)-G9</f>
        <v>0</v>
      </c>
      <c r="H5" s="10" t="e">
        <f>M5/G5*100</f>
        <v>#DIV/0!</v>
      </c>
      <c r="I5" s="11">
        <f>SUM(U7:U17)-U9</f>
        <v>0</v>
      </c>
      <c r="J5" s="11">
        <f>SUM(V7:V17)-V9</f>
        <v>0</v>
      </c>
      <c r="K5" s="11" t="e">
        <f>U5/V5*100</f>
        <v>#DIV/0!</v>
      </c>
      <c r="L5" s="12">
        <v>3041.1007066666671</v>
      </c>
      <c r="M5" s="12">
        <v>3292.1782099999996</v>
      </c>
      <c r="N5" s="13">
        <v>92.373514211026489</v>
      </c>
    </row>
    <row r="6" spans="1:14" s="4" customFormat="1" ht="34.5" customHeight="1">
      <c r="A6" s="14" t="s">
        <v>16</v>
      </c>
      <c r="B6" s="10"/>
      <c r="C6" s="10"/>
      <c r="D6" s="10"/>
      <c r="E6" s="10"/>
      <c r="F6" s="10"/>
      <c r="G6" s="10"/>
      <c r="H6" s="10"/>
      <c r="I6" s="11"/>
      <c r="J6" s="11"/>
      <c r="K6" s="11"/>
      <c r="L6" s="12"/>
      <c r="M6" s="13"/>
      <c r="N6" s="13"/>
    </row>
    <row r="7" spans="1:14" s="4" customFormat="1" ht="18.75">
      <c r="A7" s="15" t="s">
        <v>17</v>
      </c>
      <c r="B7" s="10" t="s">
        <v>15</v>
      </c>
      <c r="C7" s="10">
        <f>[1]Диагностика!N16/1000</f>
        <v>236.36250000000001</v>
      </c>
      <c r="D7" s="10">
        <f>[1]Диагностика!O16/1000</f>
        <v>0</v>
      </c>
      <c r="E7" s="10" t="e">
        <f t="shared" ref="E7:E20" si="0">C7/D7*100</f>
        <v>#DIV/0!</v>
      </c>
      <c r="F7" s="10">
        <f>[1]Диагностика!P16/1000</f>
        <v>154.66149999999999</v>
      </c>
      <c r="G7" s="10">
        <f>[1]Диагностика!Q16/1000</f>
        <v>0</v>
      </c>
      <c r="H7" s="10" t="e">
        <f>M7/G7*100</f>
        <v>#DIV/0!</v>
      </c>
      <c r="I7" s="11">
        <f>[1]Диагностика!R16/1000</f>
        <v>100.4075</v>
      </c>
      <c r="J7" s="11">
        <f>[1]Диагностика!S16/1000</f>
        <v>123.15480000000001</v>
      </c>
      <c r="K7" s="11" t="e">
        <f>U7/V7*100</f>
        <v>#DIV/0!</v>
      </c>
      <c r="L7" s="12">
        <v>106.4469</v>
      </c>
      <c r="M7" s="13">
        <v>87.191500000000005</v>
      </c>
      <c r="N7" s="13">
        <v>122.08403342068894</v>
      </c>
    </row>
    <row r="8" spans="1:14" s="4" customFormat="1" ht="37.5">
      <c r="A8" s="15" t="s">
        <v>18</v>
      </c>
      <c r="B8" s="10" t="s">
        <v>15</v>
      </c>
      <c r="C8" s="10">
        <f>[1]Диагностика!N17/1000</f>
        <v>1391.7388999999998</v>
      </c>
      <c r="D8" s="10">
        <f>[1]Диагностика!O17/1000</f>
        <v>0</v>
      </c>
      <c r="E8" s="10" t="e">
        <f t="shared" si="0"/>
        <v>#DIV/0!</v>
      </c>
      <c r="F8" s="10">
        <f>[1]Диагностика!P17/1000</f>
        <v>1014.7081000000001</v>
      </c>
      <c r="G8" s="10">
        <f>[1]Диагностика!Q17/1000</f>
        <v>0</v>
      </c>
      <c r="H8" s="10" t="e">
        <f>M8/G8*100</f>
        <v>#DIV/0!</v>
      </c>
      <c r="I8" s="11">
        <f>[1]Диагностика!R17/1000</f>
        <v>721.44409999999993</v>
      </c>
      <c r="J8" s="11">
        <f>[1]Диагностика!S17/1000</f>
        <v>787.03475000000003</v>
      </c>
      <c r="K8" s="11" t="e">
        <f>U8/V8*100</f>
        <v>#DIV/0!</v>
      </c>
      <c r="L8" s="12">
        <v>620.04925000000003</v>
      </c>
      <c r="M8" s="12">
        <v>717.50109999999995</v>
      </c>
      <c r="N8" s="13">
        <v>86.417881449937866</v>
      </c>
    </row>
    <row r="9" spans="1:14" s="4" customFormat="1" ht="18.75">
      <c r="A9" s="15" t="s">
        <v>19</v>
      </c>
      <c r="B9" s="10" t="s">
        <v>15</v>
      </c>
      <c r="C9" s="10">
        <f>SUM(C11:C13)</f>
        <v>1707.28766</v>
      </c>
      <c r="D9" s="10">
        <f>SUM(D11:D13)</f>
        <v>0</v>
      </c>
      <c r="E9" s="10" t="e">
        <f t="shared" si="0"/>
        <v>#DIV/0!</v>
      </c>
      <c r="F9" s="10">
        <f>SUM(M11:M13)</f>
        <v>843.33299999999997</v>
      </c>
      <c r="G9" s="10">
        <f>SUM(G11:G13)</f>
        <v>0</v>
      </c>
      <c r="H9" s="10" t="e">
        <f>M9/G9*100</f>
        <v>#DIV/0!</v>
      </c>
      <c r="I9" s="11">
        <f>SUM(U11:U13)</f>
        <v>0</v>
      </c>
      <c r="J9" s="11">
        <f>SUM(V11:V13)</f>
        <v>0</v>
      </c>
      <c r="K9" s="11" t="e">
        <f>U9/V9*100</f>
        <v>#DIV/0!</v>
      </c>
      <c r="L9" s="12">
        <v>799.71550000000002</v>
      </c>
      <c r="M9" s="12">
        <v>843.33299999999997</v>
      </c>
      <c r="N9" s="13">
        <v>94.827962382593839</v>
      </c>
    </row>
    <row r="10" spans="1:14" s="4" customFormat="1" ht="18.75">
      <c r="A10" s="16" t="s">
        <v>20</v>
      </c>
      <c r="B10" s="10"/>
      <c r="C10" s="10"/>
      <c r="D10" s="10"/>
      <c r="E10" s="10"/>
      <c r="F10" s="10"/>
      <c r="G10" s="10"/>
      <c r="H10" s="10"/>
      <c r="I10" s="11"/>
      <c r="J10" s="11"/>
      <c r="K10" s="11"/>
      <c r="L10" s="12"/>
      <c r="M10" s="12"/>
      <c r="N10" s="13"/>
    </row>
    <row r="11" spans="1:14" s="4" customFormat="1" ht="18.75">
      <c r="A11" s="17" t="s">
        <v>21</v>
      </c>
      <c r="B11" s="10" t="s">
        <v>15</v>
      </c>
      <c r="C11" s="10">
        <f>[1]Диагностика!N5/1000</f>
        <v>8.9169999999999998</v>
      </c>
      <c r="D11" s="10">
        <f>[1]Диагностика!O5/1000</f>
        <v>0</v>
      </c>
      <c r="E11" s="10" t="e">
        <f t="shared" si="0"/>
        <v>#DIV/0!</v>
      </c>
      <c r="F11" s="10">
        <f>[1]Диагностика!P5/1000</f>
        <v>4.867</v>
      </c>
      <c r="G11" s="10">
        <f>[1]Диагностика!Q5/1000</f>
        <v>0</v>
      </c>
      <c r="H11" s="10" t="e">
        <f t="shared" ref="H11:H20" si="1">M11/G11*100</f>
        <v>#DIV/0!</v>
      </c>
      <c r="I11" s="11">
        <f>[1]Диагностика!R5/1000</f>
        <v>3.1579999999999999</v>
      </c>
      <c r="J11" s="11">
        <f>[1]Диагностика!S5/1000</f>
        <v>4.6900000000000004</v>
      </c>
      <c r="K11" s="11" t="e">
        <f t="shared" ref="K11:K17" si="2">U11/V11*100</f>
        <v>#DIV/0!</v>
      </c>
      <c r="L11" s="12">
        <v>4.6900000000000004</v>
      </c>
      <c r="M11" s="12">
        <v>3.1579999999999999</v>
      </c>
      <c r="N11" s="13">
        <v>148.51171627612413</v>
      </c>
    </row>
    <row r="12" spans="1:14" s="4" customFormat="1" ht="18.75">
      <c r="A12" s="17" t="s">
        <v>22</v>
      </c>
      <c r="B12" s="10" t="s">
        <v>15</v>
      </c>
      <c r="C12" s="10">
        <f>[1]Диагностика!N6/1000</f>
        <v>1247.2256600000001</v>
      </c>
      <c r="D12" s="10">
        <f>[1]Диагностика!O6/1000</f>
        <v>0</v>
      </c>
      <c r="E12" s="10" t="e">
        <f t="shared" si="0"/>
        <v>#DIV/0!</v>
      </c>
      <c r="F12" s="10">
        <f>[1]Диагностика!P6/1000</f>
        <v>956.48116999999991</v>
      </c>
      <c r="G12" s="10">
        <f>[1]Диагностика!Q6/1000</f>
        <v>0</v>
      </c>
      <c r="H12" s="10" t="e">
        <f t="shared" si="1"/>
        <v>#DIV/0!</v>
      </c>
      <c r="I12" s="11">
        <f>[1]Диагностика!R6/1000</f>
        <v>580.83540000000005</v>
      </c>
      <c r="J12" s="11">
        <f>[1]Диагностика!S6/1000</f>
        <v>442.86084999999997</v>
      </c>
      <c r="K12" s="11" t="e">
        <f t="shared" si="2"/>
        <v>#DIV/0!</v>
      </c>
      <c r="L12" s="12">
        <v>553.41290000000004</v>
      </c>
      <c r="M12" s="12">
        <v>598.66359999999997</v>
      </c>
      <c r="N12" s="13">
        <v>92.441381102843081</v>
      </c>
    </row>
    <row r="13" spans="1:14" s="4" customFormat="1" ht="37.5">
      <c r="A13" s="15" t="s">
        <v>23</v>
      </c>
      <c r="B13" s="10" t="s">
        <v>15</v>
      </c>
      <c r="C13" s="10">
        <f>[1]Диагностика!N13/1000</f>
        <v>451.14499999999998</v>
      </c>
      <c r="D13" s="10">
        <f>[1]Диагностика!O13/1000</f>
        <v>0</v>
      </c>
      <c r="E13" s="10" t="e">
        <f t="shared" si="0"/>
        <v>#DIV/0!</v>
      </c>
      <c r="F13" s="10">
        <f>[1]Диагностика!P13/1000</f>
        <v>314.6302</v>
      </c>
      <c r="G13" s="10">
        <f>[1]Диагностика!Q13/1000</f>
        <v>0</v>
      </c>
      <c r="H13" s="10" t="e">
        <f t="shared" si="1"/>
        <v>#DIV/0!</v>
      </c>
      <c r="I13" s="11">
        <f>[1]Диагностика!R13/1000</f>
        <v>241.51139999999998</v>
      </c>
      <c r="J13" s="11">
        <f>[1]Диагностика!S13/1000</f>
        <v>241.61259999999999</v>
      </c>
      <c r="K13" s="11" t="e">
        <f t="shared" si="2"/>
        <v>#DIV/0!</v>
      </c>
      <c r="L13" s="12">
        <v>241.61259999999999</v>
      </c>
      <c r="M13" s="12">
        <v>241.51139999999998</v>
      </c>
      <c r="N13" s="13">
        <v>100.04190278388516</v>
      </c>
    </row>
    <row r="14" spans="1:14" s="4" customFormat="1" ht="18.75">
      <c r="A14" s="17" t="s">
        <v>24</v>
      </c>
      <c r="B14" s="10" t="s">
        <v>15</v>
      </c>
      <c r="C14" s="10">
        <f>[1]Диагностика!N14/1000</f>
        <v>433.46689000000003</v>
      </c>
      <c r="D14" s="10">
        <f>[1]Диагностика!O14/1000</f>
        <v>0</v>
      </c>
      <c r="E14" s="10" t="e">
        <f t="shared" si="0"/>
        <v>#DIV/0!</v>
      </c>
      <c r="F14" s="10">
        <f>[1]Диагностика!P14/1000</f>
        <v>316.89992999999998</v>
      </c>
      <c r="G14" s="10">
        <f>[1]Диагностика!Q14/1000</f>
        <v>0</v>
      </c>
      <c r="H14" s="10" t="e">
        <f t="shared" si="1"/>
        <v>#DIV/0!</v>
      </c>
      <c r="I14" s="11">
        <f>[1]Диагностика!R14/1000</f>
        <v>173.40603999999999</v>
      </c>
      <c r="J14" s="11">
        <f>[1]Диагностика!S14/1000</f>
        <v>95.578665000000015</v>
      </c>
      <c r="K14" s="11" t="e">
        <f t="shared" si="2"/>
        <v>#DIV/0!</v>
      </c>
      <c r="L14" s="12">
        <v>100.931265</v>
      </c>
      <c r="M14" s="12">
        <v>101.30826</v>
      </c>
      <c r="N14" s="13">
        <v>99.627873383670789</v>
      </c>
    </row>
    <row r="15" spans="1:14" s="4" customFormat="1" ht="82.5" customHeight="1">
      <c r="A15" s="15" t="s">
        <v>25</v>
      </c>
      <c r="B15" s="10" t="s">
        <v>15</v>
      </c>
      <c r="C15" s="10">
        <f>[1]Диагностика!N18/1000</f>
        <v>2378.5375166666672</v>
      </c>
      <c r="D15" s="10">
        <f>[1]Диагностика!O18/1000</f>
        <v>0</v>
      </c>
      <c r="E15" s="10" t="e">
        <f t="shared" si="0"/>
        <v>#DIV/0!</v>
      </c>
      <c r="F15" s="10">
        <f>[1]Диагностика!P18/1000</f>
        <v>1682.703925</v>
      </c>
      <c r="G15" s="10">
        <f>[1]Диагностика!Q18/1000</f>
        <v>0</v>
      </c>
      <c r="H15" s="10" t="e">
        <f t="shared" si="1"/>
        <v>#DIV/0!</v>
      </c>
      <c r="I15" s="11">
        <f>[1]Диагностика!R18/1000</f>
        <v>1199.0819000000004</v>
      </c>
      <c r="J15" s="11">
        <f>[1]Диагностика!S18/1000</f>
        <v>1106.4998916666668</v>
      </c>
      <c r="K15" s="11" t="e">
        <f t="shared" si="2"/>
        <v>#DIV/0!</v>
      </c>
      <c r="L15" s="12">
        <v>1203.1378916666667</v>
      </c>
      <c r="M15" s="12">
        <v>1321.8634500000003</v>
      </c>
      <c r="N15" s="13">
        <v>91.018319000095389</v>
      </c>
    </row>
    <row r="16" spans="1:14" s="4" customFormat="1" ht="18.75">
      <c r="A16" s="17" t="s">
        <v>26</v>
      </c>
      <c r="B16" s="10" t="s">
        <v>15</v>
      </c>
      <c r="C16" s="10">
        <f>[1]Диагностика!N15/1000</f>
        <v>86.891999999999996</v>
      </c>
      <c r="D16" s="10">
        <f>[1]Диагностика!O15/1000</f>
        <v>0</v>
      </c>
      <c r="E16" s="10" t="e">
        <f t="shared" si="0"/>
        <v>#DIV/0!</v>
      </c>
      <c r="F16" s="10">
        <f>[1]Диагностика!P15/1000</f>
        <v>81.9482</v>
      </c>
      <c r="G16" s="10">
        <f>[1]Диагностика!Q15/1000</f>
        <v>0</v>
      </c>
      <c r="H16" s="10" t="e">
        <f t="shared" si="1"/>
        <v>#DIV/0!</v>
      </c>
      <c r="I16" s="11">
        <f>[1]Диагностика!R15/1000</f>
        <v>53.682000000000002</v>
      </c>
      <c r="J16" s="11">
        <f>[1]Диагностика!S15/1000</f>
        <v>38.896800000000006</v>
      </c>
      <c r="K16" s="11" t="e">
        <f t="shared" si="2"/>
        <v>#DIV/0!</v>
      </c>
      <c r="L16" s="12">
        <v>38.896800000000006</v>
      </c>
      <c r="M16" s="12">
        <v>3.6819999999999999</v>
      </c>
      <c r="N16" s="13">
        <v>1056.4041281912007</v>
      </c>
    </row>
    <row r="17" spans="1:14" s="4" customFormat="1" ht="18.75">
      <c r="A17" s="17" t="s">
        <v>27</v>
      </c>
      <c r="B17" s="10" t="s">
        <v>15</v>
      </c>
      <c r="C17" s="10">
        <f>[1]Диагностика!N19/1000</f>
        <v>341.09649999999999</v>
      </c>
      <c r="D17" s="10">
        <f>[1]Диагностика!O19/1000</f>
        <v>0</v>
      </c>
      <c r="E17" s="10" t="e">
        <f t="shared" si="0"/>
        <v>#DIV/0!</v>
      </c>
      <c r="F17" s="10">
        <f>[1]Диагностика!P19/1000</f>
        <v>249.68668</v>
      </c>
      <c r="G17" s="10">
        <f>[1]Диагностика!Q19/1000</f>
        <v>0</v>
      </c>
      <c r="H17" s="10" t="e">
        <f t="shared" si="1"/>
        <v>#DIV/0!</v>
      </c>
      <c r="I17" s="11">
        <f>[1]Диагностика!R19/1000</f>
        <v>175.643685</v>
      </c>
      <c r="J17" s="11">
        <f>[1]Диагностика!S19/1000</f>
        <v>175.57509999999999</v>
      </c>
      <c r="K17" s="11" t="e">
        <f t="shared" si="2"/>
        <v>#DIV/0!</v>
      </c>
      <c r="L17" s="12">
        <v>171.92310000000001</v>
      </c>
      <c r="M17" s="12">
        <v>217.29890000000003</v>
      </c>
      <c r="N17" s="13">
        <v>79.118256005897862</v>
      </c>
    </row>
    <row r="18" spans="1:14" s="4" customFormat="1" ht="39">
      <c r="A18" s="9" t="s">
        <v>28</v>
      </c>
      <c r="B18" s="10" t="s">
        <v>29</v>
      </c>
      <c r="C18" s="11">
        <f>C5/C81</f>
        <v>86.015671166692812</v>
      </c>
      <c r="D18" s="11">
        <f>D5/D81</f>
        <v>0</v>
      </c>
      <c r="E18" s="10" t="e">
        <f t="shared" si="0"/>
        <v>#DIV/0!</v>
      </c>
      <c r="F18" s="11">
        <f>M5/M81</f>
        <v>42.717282045958811</v>
      </c>
      <c r="G18" s="11">
        <f>G5/G81</f>
        <v>0</v>
      </c>
      <c r="H18" s="10" t="e">
        <f t="shared" si="1"/>
        <v>#DIV/0!</v>
      </c>
      <c r="I18" s="11" t="e">
        <f>U5/U81</f>
        <v>#DIV/0!</v>
      </c>
      <c r="J18" s="11" t="e">
        <f>V5/V81</f>
        <v>#DIV/0!</v>
      </c>
      <c r="K18" s="11" t="e">
        <f>K5/K81</f>
        <v>#DIV/0!</v>
      </c>
      <c r="L18" s="12">
        <v>39.884857196567303</v>
      </c>
      <c r="M18" s="12">
        <v>42.717282045958811</v>
      </c>
      <c r="N18" s="13">
        <v>93.369370161837196</v>
      </c>
    </row>
    <row r="19" spans="1:14" s="4" customFormat="1" ht="19.5">
      <c r="A19" s="9" t="s">
        <v>30</v>
      </c>
      <c r="B19" s="10" t="s">
        <v>15</v>
      </c>
      <c r="C19" s="10">
        <f>[1]Диагностика!AD20/1000</f>
        <v>130.83476999999999</v>
      </c>
      <c r="D19" s="10">
        <f>[1]Диагностика!AE20/1000</f>
        <v>0</v>
      </c>
      <c r="E19" s="10" t="e">
        <f t="shared" si="0"/>
        <v>#DIV/0!</v>
      </c>
      <c r="F19" s="11">
        <f>[1]Диагностика!AM20/1000</f>
        <v>0</v>
      </c>
      <c r="G19" s="11">
        <f>[1]Диагностика!AG20/1000</f>
        <v>0</v>
      </c>
      <c r="H19" s="11" t="e">
        <f t="shared" si="1"/>
        <v>#DIV/0!</v>
      </c>
      <c r="I19" s="18">
        <f>[1]Диагностика!AH20/1000</f>
        <v>36.092349999999996</v>
      </c>
      <c r="J19" s="18">
        <f>[1]Диагностика!AI20/1000</f>
        <v>69.787999999999997</v>
      </c>
      <c r="K19" s="11" t="e">
        <f>U19/V19*100</f>
        <v>#DIV/0!</v>
      </c>
      <c r="L19" s="12">
        <v>79.66109999999999</v>
      </c>
      <c r="M19" s="12">
        <v>36.092349999999996</v>
      </c>
      <c r="N19" s="13">
        <v>220.71463897474121</v>
      </c>
    </row>
    <row r="20" spans="1:14" s="4" customFormat="1" ht="19.5">
      <c r="A20" s="9" t="s">
        <v>31</v>
      </c>
      <c r="B20" s="10" t="s">
        <v>15</v>
      </c>
      <c r="C20" s="10">
        <f>[1]Диагностика!AL20/1000</f>
        <v>669.52099999999996</v>
      </c>
      <c r="D20" s="10">
        <f>[1]Диагностика!AM20/1000</f>
        <v>0</v>
      </c>
      <c r="E20" s="10" t="e">
        <f t="shared" si="0"/>
        <v>#DIV/0!</v>
      </c>
      <c r="F20" s="11">
        <f>[1]Диагностика!AZ20/1000</f>
        <v>7.6097200000000003</v>
      </c>
      <c r="G20" s="11">
        <f>[1]Диагностика!AO20/1000</f>
        <v>0</v>
      </c>
      <c r="H20" s="11" t="e">
        <f t="shared" si="1"/>
        <v>#DIV/0!</v>
      </c>
      <c r="I20" s="18">
        <f>[1]Диагностика!AP20/1000</f>
        <v>13.8497</v>
      </c>
      <c r="J20" s="18">
        <f>[1]Диагностика!AQ20/1000</f>
        <v>209.05515</v>
      </c>
      <c r="K20" s="11" t="e">
        <f>U20/V20*100</f>
        <v>#DIV/0!</v>
      </c>
      <c r="L20" s="12">
        <v>55.274300000000004</v>
      </c>
      <c r="M20" s="12">
        <v>13.8497</v>
      </c>
      <c r="N20" s="13">
        <v>399.1010635609436</v>
      </c>
    </row>
    <row r="21" spans="1:14" s="4" customFormat="1" ht="19.5">
      <c r="A21" s="9" t="s">
        <v>32</v>
      </c>
      <c r="B21" s="10" t="s">
        <v>33</v>
      </c>
      <c r="C21" s="10" t="e">
        <f>[1]Диагностика!#REF!</f>
        <v>#REF!</v>
      </c>
      <c r="D21" s="10" t="e">
        <f>[1]Диагностика!#REF!</f>
        <v>#REF!</v>
      </c>
      <c r="E21" s="10"/>
      <c r="F21" s="11" t="e">
        <f>[1]Диагностика!#REF!</f>
        <v>#REF!</v>
      </c>
      <c r="G21" s="11">
        <v>28.8</v>
      </c>
      <c r="H21" s="11"/>
      <c r="I21" s="11" t="e">
        <f>[1]Диагностика!#REF!</f>
        <v>#REF!</v>
      </c>
      <c r="J21" s="11">
        <v>28.8</v>
      </c>
      <c r="K21" s="11"/>
      <c r="L21" s="12">
        <v>21.917808219178081</v>
      </c>
      <c r="M21" s="12">
        <v>10.294117647058822</v>
      </c>
      <c r="N21" s="13"/>
    </row>
    <row r="22" spans="1:14" s="4" customFormat="1" ht="19.5">
      <c r="A22" s="9" t="s">
        <v>34</v>
      </c>
      <c r="B22" s="10" t="s">
        <v>33</v>
      </c>
      <c r="C22" s="10" t="e">
        <f>[1]Диагностика!#REF!</f>
        <v>#REF!</v>
      </c>
      <c r="D22" s="10" t="e">
        <f>[1]Диагностика!#REF!</f>
        <v>#REF!</v>
      </c>
      <c r="E22" s="10"/>
      <c r="F22" s="11" t="e">
        <f>[1]Диагностика!#REF!</f>
        <v>#REF!</v>
      </c>
      <c r="G22" s="11" t="e">
        <f>[1]Диагностика!#REF!</f>
        <v>#REF!</v>
      </c>
      <c r="H22" s="11"/>
      <c r="I22" s="11" t="e">
        <f>[1]Диагностика!#REF!</f>
        <v>#REF!</v>
      </c>
      <c r="J22" s="11">
        <v>4.9000000000000004</v>
      </c>
      <c r="K22" s="11"/>
      <c r="L22" s="12">
        <v>4.6575342465753424</v>
      </c>
      <c r="M22" s="12">
        <v>3.2352941176470593</v>
      </c>
      <c r="N22" s="13"/>
    </row>
    <row r="23" spans="1:14" s="4" customFormat="1" ht="78">
      <c r="A23" s="9" t="s">
        <v>35</v>
      </c>
      <c r="B23" s="10" t="s">
        <v>15</v>
      </c>
      <c r="C23" s="10">
        <v>591.5</v>
      </c>
      <c r="D23" s="10">
        <v>564.20000000000005</v>
      </c>
      <c r="E23" s="10">
        <f>C23/D23*100</f>
        <v>104.83870967741935</v>
      </c>
      <c r="F23" s="11">
        <v>426.1</v>
      </c>
      <c r="G23" s="11">
        <v>387.6</v>
      </c>
      <c r="H23" s="11">
        <f>M23/G23*100</f>
        <v>72.549019607843135</v>
      </c>
      <c r="I23" s="11">
        <v>281.2</v>
      </c>
      <c r="J23" s="11">
        <v>245.2</v>
      </c>
      <c r="K23" s="11" t="e">
        <f>U23/V23*100</f>
        <v>#DIV/0!</v>
      </c>
      <c r="L23" s="12">
        <v>586.70000000000005</v>
      </c>
      <c r="M23" s="12">
        <v>281.2</v>
      </c>
      <c r="N23" s="13">
        <v>208.64153627311524</v>
      </c>
    </row>
    <row r="24" spans="1:14" s="4" customFormat="1" ht="83.25" customHeight="1">
      <c r="A24" s="9" t="s">
        <v>36</v>
      </c>
      <c r="B24" s="10" t="s">
        <v>15</v>
      </c>
      <c r="C24" s="10">
        <v>586.79999999999995</v>
      </c>
      <c r="D24" s="10">
        <v>545.4</v>
      </c>
      <c r="E24" s="10">
        <f>C24/D24*100</f>
        <v>107.59075907590758</v>
      </c>
      <c r="F24" s="11">
        <v>415.24299999999999</v>
      </c>
      <c r="G24" s="11">
        <v>377.8</v>
      </c>
      <c r="H24" s="11">
        <f>M24/G24*100</f>
        <v>74.563260984647968</v>
      </c>
      <c r="I24" s="11">
        <v>281.7</v>
      </c>
      <c r="J24" s="11">
        <v>252.9</v>
      </c>
      <c r="K24" s="11" t="e">
        <f>U24/V24*100</f>
        <v>#DIV/0!</v>
      </c>
      <c r="L24" s="12">
        <v>288.3</v>
      </c>
      <c r="M24" s="12">
        <v>281.7</v>
      </c>
      <c r="N24" s="13">
        <v>102.34291799787007</v>
      </c>
    </row>
    <row r="25" spans="1:14" s="4" customFormat="1" ht="58.5">
      <c r="A25" s="9" t="s">
        <v>37</v>
      </c>
      <c r="B25" s="10" t="s">
        <v>38</v>
      </c>
      <c r="C25" s="10">
        <f>C24/C81*1000</f>
        <v>7676.2074198105802</v>
      </c>
      <c r="D25" s="10">
        <f>D24/D81*1000</f>
        <v>7076.7753571474905</v>
      </c>
      <c r="E25" s="10">
        <f>C25/D25*100</f>
        <v>108.47041247476746</v>
      </c>
      <c r="F25" s="10">
        <f>M24/M81*1000</f>
        <v>3655.1661498138033</v>
      </c>
      <c r="G25" s="10">
        <f>G24/G81*1000</f>
        <v>4848.500404255592</v>
      </c>
      <c r="H25" s="10">
        <f>M25/G25*100</f>
        <v>75.388258125992593</v>
      </c>
      <c r="I25" s="11" t="e">
        <f>U24/U81*1000</f>
        <v>#DIV/0!</v>
      </c>
      <c r="J25" s="11" t="e">
        <f>V24/V81*1000</f>
        <v>#DIV/0!</v>
      </c>
      <c r="K25" s="11" t="e">
        <f>U25/V25*100</f>
        <v>#DIV/0!</v>
      </c>
      <c r="L25" s="12">
        <v>3780.7</v>
      </c>
      <c r="M25" s="12">
        <v>3655.2</v>
      </c>
      <c r="N25" s="13">
        <v>103.43346465309695</v>
      </c>
    </row>
    <row r="26" spans="1:14" s="4" customFormat="1" ht="55.5" customHeight="1">
      <c r="A26" s="106" t="s">
        <v>39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9"/>
      <c r="M26" s="19"/>
      <c r="N26" s="19"/>
    </row>
    <row r="27" spans="1:14" s="4" customFormat="1" ht="19.899999999999999" customHeight="1">
      <c r="A27" s="20" t="s">
        <v>40</v>
      </c>
      <c r="B27" s="19"/>
      <c r="C27" s="19"/>
      <c r="D27" s="19"/>
      <c r="E27" s="19"/>
      <c r="F27" s="13"/>
      <c r="G27" s="13"/>
      <c r="H27" s="13"/>
      <c r="I27" s="3"/>
      <c r="J27" s="3"/>
      <c r="K27" s="12"/>
      <c r="L27" s="13"/>
      <c r="M27" s="13"/>
      <c r="N27" s="13"/>
    </row>
    <row r="28" spans="1:14" s="4" customFormat="1" ht="59.25" customHeight="1">
      <c r="A28" s="16" t="s">
        <v>41</v>
      </c>
      <c r="B28" s="10" t="s">
        <v>15</v>
      </c>
      <c r="C28" s="13">
        <f>[1]Диагностика!M4/1000</f>
        <v>375.09699999999998</v>
      </c>
      <c r="D28" s="13">
        <f>[1]Диагностика!G4/1000</f>
        <v>0</v>
      </c>
      <c r="E28" s="10" t="e">
        <f>C28/D28*100</f>
        <v>#DIV/0!</v>
      </c>
      <c r="F28" s="13">
        <f>[1]Диагностика!H4/1000</f>
        <v>1234.6700700000001</v>
      </c>
      <c r="G28" s="13">
        <f>[1]Диагностика!I4/1000</f>
        <v>0</v>
      </c>
      <c r="H28" s="13" t="e">
        <f>M28/G28*100</f>
        <v>#DIV/0!</v>
      </c>
      <c r="I28" s="12">
        <f>[1]Диагностика!J4/1000</f>
        <v>797.75170000000003</v>
      </c>
      <c r="J28" s="12">
        <f>[1]Диагностика!K4/1000</f>
        <v>656.86175000000003</v>
      </c>
      <c r="K28" s="12" t="e">
        <f>U28/V28*100</f>
        <v>#DIV/0!</v>
      </c>
      <c r="L28" s="13">
        <v>797.99800000000005</v>
      </c>
      <c r="M28" s="13">
        <v>794.75210000000004</v>
      </c>
      <c r="N28" s="13">
        <v>100.40841666225229</v>
      </c>
    </row>
    <row r="29" spans="1:14" s="21" customFormat="1" ht="37.5">
      <c r="A29" s="20" t="s">
        <v>42</v>
      </c>
      <c r="B29" s="19" t="s">
        <v>33</v>
      </c>
      <c r="C29" s="13" t="e">
        <f>#REF!</f>
        <v>#REF!</v>
      </c>
      <c r="D29" s="13" t="e">
        <f>#REF!</f>
        <v>#REF!</v>
      </c>
      <c r="E29" s="19"/>
      <c r="F29" s="13" t="e">
        <f>#REF!</f>
        <v>#REF!</v>
      </c>
      <c r="G29" s="13" t="e">
        <f>#REF!</f>
        <v>#REF!</v>
      </c>
      <c r="H29" s="13"/>
      <c r="I29" s="8" t="e">
        <f>#REF!</f>
        <v>#REF!</v>
      </c>
      <c r="J29" s="8">
        <v>101.3</v>
      </c>
      <c r="K29" s="12"/>
      <c r="L29" s="19">
        <v>135.489368052104</v>
      </c>
      <c r="M29" s="19">
        <v>107.3</v>
      </c>
      <c r="N29" s="13"/>
    </row>
    <row r="30" spans="1:14" s="4" customFormat="1" ht="27" customHeight="1">
      <c r="A30" s="22" t="s">
        <v>43</v>
      </c>
      <c r="B30" s="10"/>
      <c r="C30" s="13"/>
      <c r="D30" s="13"/>
      <c r="E30" s="10"/>
      <c r="F30" s="13"/>
      <c r="G30" s="13"/>
      <c r="H30" s="13"/>
      <c r="I30" s="11"/>
      <c r="J30" s="11"/>
      <c r="K30" s="12"/>
      <c r="L30" s="13"/>
      <c r="M30" s="13"/>
      <c r="N30" s="13"/>
    </row>
    <row r="31" spans="1:14" s="4" customFormat="1" ht="37.5">
      <c r="A31" s="16" t="s">
        <v>44</v>
      </c>
      <c r="B31" s="10" t="s">
        <v>15</v>
      </c>
      <c r="C31" s="13">
        <f>[1]Диагностика!M5/1000</f>
        <v>3.085</v>
      </c>
      <c r="D31" s="13">
        <f>[1]Диагностика!G5/1000</f>
        <v>0</v>
      </c>
      <c r="E31" s="10" t="e">
        <f>C31/D31*100</f>
        <v>#DIV/0!</v>
      </c>
      <c r="F31" s="13">
        <f>[1]Диагностика!H5/1000</f>
        <v>4.867</v>
      </c>
      <c r="G31" s="13">
        <f>[1]Диагностика!I5/1000</f>
        <v>0</v>
      </c>
      <c r="H31" s="13" t="e">
        <f>M31/G31*100</f>
        <v>#DIV/0!</v>
      </c>
      <c r="I31" s="11">
        <f>[1]Диагностика!J5/1000</f>
        <v>3.1579999999999999</v>
      </c>
      <c r="J31" s="11">
        <f>[1]Диагностика!K5/1000</f>
        <v>4.6900000000000004</v>
      </c>
      <c r="K31" s="12" t="e">
        <f>U31/V31*100</f>
        <v>#DIV/0!</v>
      </c>
      <c r="L31" s="13">
        <v>4.6900000000000004</v>
      </c>
      <c r="M31" s="13">
        <v>3.1579999999999999</v>
      </c>
      <c r="N31" s="13">
        <v>148.51171627612413</v>
      </c>
    </row>
    <row r="32" spans="1:14" s="21" customFormat="1" ht="22.9" customHeight="1">
      <c r="A32" s="9" t="s">
        <v>45</v>
      </c>
      <c r="B32" s="23" t="s">
        <v>33</v>
      </c>
      <c r="C32" s="13" t="e">
        <f>#REF!</f>
        <v>#REF!</v>
      </c>
      <c r="D32" s="13" t="e">
        <f>#REF!</f>
        <v>#REF!</v>
      </c>
      <c r="E32" s="23"/>
      <c r="F32" s="13" t="e">
        <f>#REF!</f>
        <v>#REF!</v>
      </c>
      <c r="G32" s="13">
        <v>112.7</v>
      </c>
      <c r="H32" s="13"/>
      <c r="I32" s="24" t="e">
        <f>#REF!</f>
        <v>#REF!</v>
      </c>
      <c r="J32" s="24">
        <v>112.7</v>
      </c>
      <c r="K32" s="12"/>
      <c r="L32" s="19">
        <v>109.48905109489051</v>
      </c>
      <c r="M32" s="19">
        <v>90.728476821192046</v>
      </c>
      <c r="N32" s="13"/>
    </row>
    <row r="33" spans="1:14" s="4" customFormat="1" ht="23.45" customHeight="1">
      <c r="A33" s="22" t="s">
        <v>46</v>
      </c>
      <c r="B33" s="10"/>
      <c r="C33" s="13"/>
      <c r="D33" s="13"/>
      <c r="E33" s="10"/>
      <c r="F33" s="13"/>
      <c r="G33" s="13"/>
      <c r="H33" s="13"/>
      <c r="I33" s="11"/>
      <c r="J33" s="11"/>
      <c r="K33" s="12"/>
      <c r="L33" s="13"/>
      <c r="M33" s="13"/>
      <c r="N33" s="13"/>
    </row>
    <row r="34" spans="1:14" s="4" customFormat="1" ht="37.5">
      <c r="A34" s="16" t="s">
        <v>44</v>
      </c>
      <c r="B34" s="10" t="s">
        <v>15</v>
      </c>
      <c r="C34" s="13">
        <f>[1]Диагностика!M6/1000</f>
        <v>235.78779999999998</v>
      </c>
      <c r="D34" s="13">
        <f>[1]Диагностика!G6/1000</f>
        <v>0</v>
      </c>
      <c r="E34" s="10" t="e">
        <f>C34/D34*100</f>
        <v>#DIV/0!</v>
      </c>
      <c r="F34" s="13">
        <f>[1]Диагностика!H6/1000</f>
        <v>915.17286999999999</v>
      </c>
      <c r="G34" s="13">
        <f>[1]Диагностика!I6/1000</f>
        <v>0</v>
      </c>
      <c r="H34" s="13" t="e">
        <f>M34/G34*100</f>
        <v>#DIV/0!</v>
      </c>
      <c r="I34" s="11">
        <f>[1]Диагностика!J6/1000</f>
        <v>553.37330000000009</v>
      </c>
      <c r="J34" s="11">
        <f>[1]Диагностика!K6/1000</f>
        <v>410.65915000000001</v>
      </c>
      <c r="K34" s="12" t="e">
        <f>U34/V34*100</f>
        <v>#DIV/0!</v>
      </c>
      <c r="L34" s="13">
        <v>551.79539999999997</v>
      </c>
      <c r="M34" s="13">
        <v>550.64710000000002</v>
      </c>
      <c r="N34" s="13">
        <v>100.20853646555116</v>
      </c>
    </row>
    <row r="35" spans="1:14" s="21" customFormat="1" ht="22.15" customHeight="1">
      <c r="A35" s="9" t="s">
        <v>45</v>
      </c>
      <c r="B35" s="23" t="s">
        <v>33</v>
      </c>
      <c r="C35" s="13" t="e">
        <f>#REF!</f>
        <v>#REF!</v>
      </c>
      <c r="D35" s="13" t="e">
        <f>#REF!</f>
        <v>#REF!</v>
      </c>
      <c r="E35" s="23"/>
      <c r="F35" s="13" t="e">
        <f>#REF!</f>
        <v>#REF!</v>
      </c>
      <c r="G35" s="13">
        <v>99.4</v>
      </c>
      <c r="H35" s="13"/>
      <c r="I35" s="24" t="e">
        <f>#REF!</f>
        <v>#REF!</v>
      </c>
      <c r="J35" s="24">
        <v>99.4</v>
      </c>
      <c r="K35" s="12"/>
      <c r="L35" s="19">
        <v>109.64165663727157</v>
      </c>
      <c r="M35" s="19">
        <v>109</v>
      </c>
      <c r="N35" s="13"/>
    </row>
    <row r="36" spans="1:14" s="4" customFormat="1" ht="48" customHeight="1">
      <c r="A36" s="22" t="s">
        <v>47</v>
      </c>
      <c r="B36" s="10"/>
      <c r="C36" s="13"/>
      <c r="D36" s="13"/>
      <c r="E36" s="10"/>
      <c r="F36" s="13"/>
      <c r="G36" s="13"/>
      <c r="H36" s="13"/>
      <c r="I36" s="11"/>
      <c r="J36" s="11"/>
      <c r="K36" s="12"/>
      <c r="L36" s="13"/>
      <c r="M36" s="13"/>
      <c r="N36" s="13"/>
    </row>
    <row r="37" spans="1:14" s="4" customFormat="1" ht="37.5">
      <c r="A37" s="16" t="s">
        <v>48</v>
      </c>
      <c r="B37" s="10" t="s">
        <v>15</v>
      </c>
      <c r="C37" s="13">
        <f>[1]Диагностика!M13/1000</f>
        <v>136.22420000000002</v>
      </c>
      <c r="D37" s="13">
        <f>[1]Диагностика!G13/1000</f>
        <v>0</v>
      </c>
      <c r="E37" s="10" t="e">
        <f>C37/D37*100</f>
        <v>#DIV/0!</v>
      </c>
      <c r="F37" s="13">
        <f>[1]Диагностика!H13/1000</f>
        <v>314.6302</v>
      </c>
      <c r="G37" s="13">
        <f>[1]Диагностика!I13/1000</f>
        <v>0</v>
      </c>
      <c r="H37" s="13" t="e">
        <f>M37/G37*100</f>
        <v>#DIV/0!</v>
      </c>
      <c r="I37" s="11">
        <f>[1]Диагностика!K13/1000</f>
        <v>241.51259999999996</v>
      </c>
      <c r="J37" s="11">
        <f>[1]Диагностика!J13/1000</f>
        <v>241.22039999999998</v>
      </c>
      <c r="K37" s="12" t="e">
        <f>U37/V37*100</f>
        <v>#DIV/0!</v>
      </c>
      <c r="L37" s="13">
        <v>241.51259999999996</v>
      </c>
      <c r="M37" s="13">
        <v>240.947</v>
      </c>
      <c r="N37" s="13">
        <v>100.23474042009238</v>
      </c>
    </row>
    <row r="38" spans="1:14" s="21" customFormat="1" ht="19.5">
      <c r="A38" s="9" t="s">
        <v>45</v>
      </c>
      <c r="B38" s="23" t="s">
        <v>33</v>
      </c>
      <c r="C38" s="13" t="e">
        <f>#REF!</f>
        <v>#REF!</v>
      </c>
      <c r="D38" s="13" t="e">
        <f>#REF!</f>
        <v>#REF!</v>
      </c>
      <c r="E38" s="23"/>
      <c r="F38" s="13" t="e">
        <f>#REF!</f>
        <v>#REF!</v>
      </c>
      <c r="G38" s="13">
        <v>114.1</v>
      </c>
      <c r="H38" s="13"/>
      <c r="I38" s="24" t="e">
        <f>#REF!</f>
        <v>#REF!</v>
      </c>
      <c r="J38" s="24">
        <v>114.1</v>
      </c>
      <c r="K38" s="12"/>
      <c r="L38" s="19">
        <v>309.81993064370721</v>
      </c>
      <c r="M38" s="19">
        <v>96.8</v>
      </c>
      <c r="N38" s="13"/>
    </row>
    <row r="39" spans="1:14" s="4" customFormat="1" ht="25.15" customHeight="1">
      <c r="A39" s="22" t="s">
        <v>49</v>
      </c>
      <c r="B39" s="25"/>
      <c r="C39" s="13"/>
      <c r="D39" s="13"/>
      <c r="E39" s="25"/>
      <c r="F39" s="13"/>
      <c r="G39" s="13"/>
      <c r="H39" s="13"/>
      <c r="I39" s="26"/>
      <c r="J39" s="26"/>
      <c r="K39" s="12"/>
      <c r="L39" s="27"/>
      <c r="M39" s="27"/>
      <c r="N39" s="13"/>
    </row>
    <row r="40" spans="1:14" s="4" customFormat="1" ht="37.5">
      <c r="A40" s="16" t="s">
        <v>48</v>
      </c>
      <c r="B40" s="10" t="s">
        <v>15</v>
      </c>
      <c r="C40" s="13">
        <f>[1]Диагностика!M17/1000</f>
        <v>421.03937500000001</v>
      </c>
      <c r="D40" s="13">
        <f>[1]Диагностика!G17/1000</f>
        <v>0</v>
      </c>
      <c r="E40" s="10" t="e">
        <f>C40/D40*100</f>
        <v>#DIV/0!</v>
      </c>
      <c r="F40" s="13">
        <f>[1]Диагностика!H17/1000</f>
        <v>980.14230000000009</v>
      </c>
      <c r="G40" s="13">
        <f>[1]Диагностика!I17/1000</f>
        <v>0</v>
      </c>
      <c r="H40" s="13" t="e">
        <f>M40/G40*100</f>
        <v>#DIV/0!</v>
      </c>
      <c r="I40" s="11">
        <f>[1]Диагностика!K17/1000</f>
        <v>781.50675000000001</v>
      </c>
      <c r="J40" s="11">
        <f>[1]Диагностика!J17/1000</f>
        <v>731.78269999999998</v>
      </c>
      <c r="K40" s="12" t="e">
        <f>U40/V40*100</f>
        <v>#DIV/0!</v>
      </c>
      <c r="L40" s="13">
        <v>614.52125000000001</v>
      </c>
      <c r="M40" s="13">
        <v>727.83969999999999</v>
      </c>
      <c r="N40" s="13">
        <v>84.430850639227302</v>
      </c>
    </row>
    <row r="41" spans="1:14" s="21" customFormat="1" ht="25.15" customHeight="1">
      <c r="A41" s="9" t="s">
        <v>50</v>
      </c>
      <c r="B41" s="23" t="s">
        <v>33</v>
      </c>
      <c r="C41" s="13" t="e">
        <f>#REF!</f>
        <v>#REF!</v>
      </c>
      <c r="D41" s="13" t="e">
        <f>#REF!</f>
        <v>#REF!</v>
      </c>
      <c r="E41" s="23"/>
      <c r="F41" s="13" t="e">
        <f>#REF!</f>
        <v>#REF!</v>
      </c>
      <c r="G41" s="13">
        <v>76.7</v>
      </c>
      <c r="H41" s="13"/>
      <c r="I41" s="24" t="e">
        <f>#REF!</f>
        <v>#REF!</v>
      </c>
      <c r="J41" s="24">
        <v>76.7</v>
      </c>
      <c r="K41" s="12"/>
      <c r="L41" s="19">
        <v>85.121152586771458</v>
      </c>
      <c r="M41" s="19">
        <v>154.69999999999999</v>
      </c>
      <c r="N41" s="13"/>
    </row>
    <row r="42" spans="1:14" s="4" customFormat="1" ht="18.75">
      <c r="A42" s="22" t="s">
        <v>51</v>
      </c>
      <c r="B42" s="25"/>
      <c r="C42" s="13"/>
      <c r="D42" s="13"/>
      <c r="E42" s="25"/>
      <c r="F42" s="13"/>
      <c r="G42" s="13"/>
      <c r="H42" s="13"/>
      <c r="I42" s="26"/>
      <c r="J42" s="26"/>
      <c r="K42" s="12"/>
      <c r="L42" s="27"/>
      <c r="M42" s="27"/>
      <c r="N42" s="13"/>
    </row>
    <row r="43" spans="1:14" s="4" customFormat="1" ht="37.5">
      <c r="A43" s="16" t="s">
        <v>52</v>
      </c>
      <c r="B43" s="10" t="s">
        <v>15</v>
      </c>
      <c r="C43" s="13" t="e">
        <f>#REF!/1000000</f>
        <v>#REF!</v>
      </c>
      <c r="D43" s="13" t="e">
        <f>#REF!/1000/1000</f>
        <v>#REF!</v>
      </c>
      <c r="E43" s="10" t="e">
        <f>C43/D43*100</f>
        <v>#REF!</v>
      </c>
      <c r="F43" s="13" t="e">
        <f>#REF!/1000</f>
        <v>#REF!</v>
      </c>
      <c r="G43" s="13" t="e">
        <f>#REF!/1000</f>
        <v>#REF!</v>
      </c>
      <c r="H43" s="13" t="e">
        <f>M43/G43*100</f>
        <v>#REF!</v>
      </c>
      <c r="I43" s="11" t="e">
        <f>#REF!/1000</f>
        <v>#REF!</v>
      </c>
      <c r="J43" s="11" t="e">
        <f>#REF!/1000</f>
        <v>#REF!</v>
      </c>
      <c r="K43" s="12" t="e">
        <f>U43/V43*100</f>
        <v>#DIV/0!</v>
      </c>
      <c r="L43" s="28">
        <v>1467.7304151860003</v>
      </c>
      <c r="M43" s="28">
        <v>0</v>
      </c>
      <c r="N43" s="13"/>
    </row>
    <row r="44" spans="1:14" s="21" customFormat="1" ht="19.5">
      <c r="A44" s="9" t="s">
        <v>50</v>
      </c>
      <c r="B44" s="23" t="s">
        <v>33</v>
      </c>
      <c r="C44" s="13" t="e">
        <f>#REF!</f>
        <v>#REF!</v>
      </c>
      <c r="D44" s="13" t="e">
        <f>#REF!</f>
        <v>#REF!</v>
      </c>
      <c r="E44" s="23"/>
      <c r="F44" s="13" t="e">
        <f>#REF!</f>
        <v>#REF!</v>
      </c>
      <c r="G44" s="13" t="e">
        <f>#REF!</f>
        <v>#REF!</v>
      </c>
      <c r="H44" s="13"/>
      <c r="I44" s="24" t="e">
        <f>#REF!</f>
        <v>#REF!</v>
      </c>
      <c r="J44" s="24">
        <v>98</v>
      </c>
      <c r="K44" s="12"/>
      <c r="L44" s="19">
        <v>0</v>
      </c>
      <c r="M44" s="19">
        <v>0</v>
      </c>
      <c r="N44" s="13"/>
    </row>
    <row r="45" spans="1:14" s="4" customFormat="1" ht="27" customHeight="1">
      <c r="A45" s="22" t="s">
        <v>53</v>
      </c>
      <c r="B45" s="25"/>
      <c r="C45" s="25"/>
      <c r="D45" s="25"/>
      <c r="E45" s="25"/>
      <c r="F45" s="13"/>
      <c r="G45" s="13"/>
      <c r="H45" s="13"/>
      <c r="I45" s="26"/>
      <c r="J45" s="26"/>
      <c r="K45" s="12"/>
      <c r="L45" s="27"/>
      <c r="M45" s="27"/>
      <c r="N45" s="13"/>
    </row>
    <row r="46" spans="1:14" s="4" customFormat="1" ht="18.75">
      <c r="A46" s="16" t="s">
        <v>54</v>
      </c>
      <c r="B46" s="10" t="s">
        <v>15</v>
      </c>
      <c r="C46" s="10">
        <f>[1]Диагностика!M14/1000</f>
        <v>28.998008333333331</v>
      </c>
      <c r="D46" s="10">
        <f>[1]Диагностика!G14/1000</f>
        <v>0</v>
      </c>
      <c r="E46" s="10" t="e">
        <f t="shared" ref="E46:E54" si="3">C46/D46*100</f>
        <v>#DIV/0!</v>
      </c>
      <c r="F46" s="13">
        <f>[1]Диагностика!H14/1000</f>
        <v>306.64941999999996</v>
      </c>
      <c r="G46" s="13">
        <f>[1]Диагностика!I14/1000</f>
        <v>0</v>
      </c>
      <c r="H46" s="13" t="e">
        <f>M46/G46*100</f>
        <v>#DIV/0!</v>
      </c>
      <c r="I46" s="11">
        <f>[1]Диагностика!J14/1000</f>
        <v>137.98347999999999</v>
      </c>
      <c r="J46" s="11">
        <f>[1]Диагностика!K14/1000</f>
        <v>87.750666666666675</v>
      </c>
      <c r="K46" s="12" t="e">
        <f>U46/V46*100</f>
        <v>#DIV/0!</v>
      </c>
      <c r="L46" s="13">
        <v>28.998008333333331</v>
      </c>
      <c r="M46" s="13">
        <v>54.3</v>
      </c>
      <c r="N46" s="13">
        <v>53.403330263965621</v>
      </c>
    </row>
    <row r="47" spans="1:14" s="4" customFormat="1" ht="18.75">
      <c r="A47" s="16" t="s">
        <v>55</v>
      </c>
      <c r="B47" s="10" t="s">
        <v>56</v>
      </c>
      <c r="C47" s="10">
        <v>12128</v>
      </c>
      <c r="D47" s="10">
        <v>2484</v>
      </c>
      <c r="E47" s="10">
        <f t="shared" si="3"/>
        <v>488.24476650563611</v>
      </c>
      <c r="F47" s="13">
        <v>9558</v>
      </c>
      <c r="G47" s="13">
        <v>4617</v>
      </c>
      <c r="H47" s="13">
        <f>M47/G47*100</f>
        <v>149.88087502707387</v>
      </c>
      <c r="I47" s="11">
        <v>6920</v>
      </c>
      <c r="J47" s="11">
        <v>4492.8</v>
      </c>
      <c r="K47" s="12" t="e">
        <f>U47/V47*100</f>
        <v>#DIV/0!</v>
      </c>
      <c r="L47" s="29">
        <v>2048</v>
      </c>
      <c r="M47" s="29">
        <v>6920</v>
      </c>
      <c r="N47" s="13">
        <v>29.595375722543356</v>
      </c>
    </row>
    <row r="48" spans="1:14" s="21" customFormat="1" ht="19.5">
      <c r="A48" s="9" t="s">
        <v>57</v>
      </c>
      <c r="B48" s="10" t="s">
        <v>56</v>
      </c>
      <c r="C48" s="10">
        <f>C47/C81</f>
        <v>158.65208518654177</v>
      </c>
      <c r="D48" s="10">
        <f>D47/D81</f>
        <v>32.230858062255898</v>
      </c>
      <c r="E48" s="10">
        <f t="shared" si="3"/>
        <v>492.23661647510426</v>
      </c>
      <c r="F48" s="30">
        <f>M47/M81/1000</f>
        <v>8.9789668997910965E-2</v>
      </c>
      <c r="G48" s="30">
        <f>G47/G81/1000</f>
        <v>5.9252319657088583E-2</v>
      </c>
      <c r="H48" s="13">
        <f>M48/G48*100</f>
        <v>151.53781238869874</v>
      </c>
      <c r="I48" s="31" t="e">
        <f>U47/U81/1000</f>
        <v>#DIV/0!</v>
      </c>
      <c r="J48" s="31" t="e">
        <f>V47/V81/1000</f>
        <v>#DIV/0!</v>
      </c>
      <c r="K48" s="12" t="e">
        <f>U48/V48*100</f>
        <v>#DIV/0!</v>
      </c>
      <c r="L48" s="32">
        <v>2.6860073183207208E-2</v>
      </c>
      <c r="M48" s="32">
        <v>8.9789668997910965E-2</v>
      </c>
      <c r="N48" s="13">
        <v>29.914436129430584</v>
      </c>
    </row>
    <row r="49" spans="1:22" s="4" customFormat="1" ht="25.9" customHeight="1">
      <c r="A49" s="22" t="s">
        <v>58</v>
      </c>
      <c r="B49" s="25"/>
      <c r="C49" s="25"/>
      <c r="D49" s="25"/>
      <c r="E49" s="10"/>
      <c r="F49" s="13"/>
      <c r="G49" s="13"/>
      <c r="H49" s="13"/>
      <c r="I49" s="33"/>
      <c r="J49" s="33"/>
      <c r="K49" s="12"/>
      <c r="L49" s="27"/>
      <c r="M49" s="27"/>
      <c r="N49" s="13"/>
    </row>
    <row r="50" spans="1:22" s="4" customFormat="1" ht="18.75">
      <c r="A50" s="16" t="s">
        <v>59</v>
      </c>
      <c r="B50" s="10" t="s">
        <v>60</v>
      </c>
      <c r="C50" s="10">
        <v>61274</v>
      </c>
      <c r="D50" s="10">
        <v>30438</v>
      </c>
      <c r="E50" s="10">
        <f t="shared" si="3"/>
        <v>201.30757605624549</v>
      </c>
      <c r="F50" s="13">
        <v>416304.8</v>
      </c>
      <c r="G50" s="13">
        <v>397836.3</v>
      </c>
      <c r="H50" s="13">
        <f>M50/G50*100</f>
        <v>2.9399026685096361</v>
      </c>
      <c r="I50" s="34">
        <v>11696</v>
      </c>
      <c r="J50" s="34">
        <v>20617</v>
      </c>
      <c r="K50" s="12" t="e">
        <f>U50/V50*100</f>
        <v>#DIV/0!</v>
      </c>
      <c r="L50" s="29"/>
      <c r="M50" s="29">
        <v>11696</v>
      </c>
      <c r="N50" s="13">
        <v>0</v>
      </c>
    </row>
    <row r="51" spans="1:22" s="4" customFormat="1" ht="18.75">
      <c r="A51" s="16" t="s">
        <v>61</v>
      </c>
      <c r="B51" s="10" t="s">
        <v>62</v>
      </c>
      <c r="C51" s="10">
        <v>49147</v>
      </c>
      <c r="D51" s="10">
        <v>48473</v>
      </c>
      <c r="E51" s="10">
        <f t="shared" si="3"/>
        <v>101.39046479483424</v>
      </c>
      <c r="F51" s="13">
        <v>34953.199999999997</v>
      </c>
      <c r="G51" s="13">
        <v>38216</v>
      </c>
      <c r="H51" s="13">
        <f>M51/G51*100</f>
        <v>61.086979275696038</v>
      </c>
      <c r="I51" s="35">
        <v>23345</v>
      </c>
      <c r="J51" s="35">
        <v>26145</v>
      </c>
      <c r="K51" s="12" t="e">
        <f>U51/V51*100</f>
        <v>#DIV/0!</v>
      </c>
      <c r="L51" s="36">
        <v>22000</v>
      </c>
      <c r="M51" s="36">
        <v>23345</v>
      </c>
      <c r="N51" s="13">
        <v>94.238594988220171</v>
      </c>
    </row>
    <row r="52" spans="1:22" s="4" customFormat="1" ht="37.5">
      <c r="A52" s="16" t="s">
        <v>63</v>
      </c>
      <c r="B52" s="10" t="s">
        <v>62</v>
      </c>
      <c r="C52" s="10">
        <v>44025</v>
      </c>
      <c r="D52" s="10">
        <v>44030</v>
      </c>
      <c r="E52" s="10">
        <f t="shared" si="3"/>
        <v>99.988644106291176</v>
      </c>
      <c r="F52" s="13">
        <v>32875</v>
      </c>
      <c r="G52" s="13">
        <v>32930</v>
      </c>
      <c r="H52" s="13">
        <f>M52/G52*100</f>
        <v>66.27695110841178</v>
      </c>
      <c r="I52" s="34">
        <v>21825</v>
      </c>
      <c r="J52" s="34">
        <v>21895</v>
      </c>
      <c r="K52" s="12" t="e">
        <f>U52/V52*100</f>
        <v>#DIV/0!</v>
      </c>
      <c r="L52" s="29">
        <v>16980</v>
      </c>
      <c r="M52" s="29">
        <v>21825</v>
      </c>
      <c r="N52" s="13">
        <v>77.800687285223376</v>
      </c>
    </row>
    <row r="53" spans="1:22" s="4" customFormat="1" ht="25.9" customHeight="1">
      <c r="A53" s="22" t="s">
        <v>64</v>
      </c>
      <c r="B53" s="25"/>
      <c r="C53" s="25"/>
      <c r="D53" s="25"/>
      <c r="E53" s="25"/>
      <c r="F53" s="13"/>
      <c r="G53" s="13"/>
      <c r="H53" s="13"/>
      <c r="I53" s="33"/>
      <c r="J53" s="33"/>
      <c r="K53" s="12"/>
      <c r="L53" s="27"/>
      <c r="M53" s="27"/>
      <c r="N53" s="13"/>
    </row>
    <row r="54" spans="1:22" s="4" customFormat="1" ht="18.75">
      <c r="A54" s="16" t="s">
        <v>65</v>
      </c>
      <c r="B54" s="10" t="s">
        <v>15</v>
      </c>
      <c r="C54" s="10">
        <v>5678.7</v>
      </c>
      <c r="D54" s="10">
        <v>5104.3</v>
      </c>
      <c r="E54" s="10">
        <f t="shared" si="3"/>
        <v>111.2532570577748</v>
      </c>
      <c r="F54" s="13">
        <v>4215.5</v>
      </c>
      <c r="G54" s="13">
        <v>3768.5</v>
      </c>
      <c r="H54" s="13">
        <f>M54/G54*100</f>
        <v>71.561629295475655</v>
      </c>
      <c r="I54" s="11">
        <v>2696.8</v>
      </c>
      <c r="J54" s="11">
        <v>2417.6999999999998</v>
      </c>
      <c r="K54" s="12" t="e">
        <f>U54/V54*100</f>
        <v>#DIV/0!</v>
      </c>
      <c r="L54" s="13">
        <v>2930</v>
      </c>
      <c r="M54" s="13">
        <v>2696.8</v>
      </c>
      <c r="N54" s="13">
        <v>108.64728567190744</v>
      </c>
    </row>
    <row r="55" spans="1:22" s="21" customFormat="1" ht="19.5">
      <c r="A55" s="9" t="s">
        <v>50</v>
      </c>
      <c r="B55" s="10" t="s">
        <v>33</v>
      </c>
      <c r="C55" s="10">
        <f>C54/P55*100</f>
        <v>198.27852051479297</v>
      </c>
      <c r="D55" s="10">
        <v>99.7</v>
      </c>
      <c r="E55" s="10"/>
      <c r="F55" s="13">
        <f>M54/(G54*106.62)*10000</f>
        <v>67.118391760903819</v>
      </c>
      <c r="G55" s="13">
        <v>102.3</v>
      </c>
      <c r="H55" s="13"/>
      <c r="I55" s="24">
        <v>103.7</v>
      </c>
      <c r="J55" s="24">
        <v>101.6</v>
      </c>
      <c r="K55" s="12"/>
      <c r="L55" s="19">
        <v>102.30441212044015</v>
      </c>
      <c r="M55" s="19">
        <v>103.7</v>
      </c>
      <c r="N55" s="13">
        <v>98.654206480655887</v>
      </c>
      <c r="P55" s="21">
        <f>M54*106.2/100</f>
        <v>2864.0016000000005</v>
      </c>
      <c r="V55" s="21" t="s">
        <v>66</v>
      </c>
    </row>
    <row r="56" spans="1:22" s="4" customFormat="1" ht="27" customHeight="1">
      <c r="A56" s="22" t="s">
        <v>67</v>
      </c>
      <c r="B56" s="25"/>
      <c r="C56" s="25"/>
      <c r="D56" s="25"/>
      <c r="E56" s="25"/>
      <c r="F56" s="13"/>
      <c r="G56" s="13"/>
      <c r="H56" s="13"/>
      <c r="I56" s="33"/>
      <c r="J56" s="33"/>
      <c r="K56" s="12"/>
      <c r="L56" s="27"/>
      <c r="M56" s="13"/>
      <c r="N56" s="13"/>
    </row>
    <row r="57" spans="1:22" s="4" customFormat="1" ht="18.75">
      <c r="A57" s="16" t="s">
        <v>68</v>
      </c>
      <c r="B57" s="10" t="s">
        <v>69</v>
      </c>
      <c r="C57" s="10">
        <f>[1]Диагностика!BZ480</f>
        <v>322</v>
      </c>
      <c r="D57" s="10">
        <f>[1]Диагностика!CA480</f>
        <v>0</v>
      </c>
      <c r="E57" s="10" t="e">
        <f>C57/D57*100</f>
        <v>#DIV/0!</v>
      </c>
      <c r="F57" s="13">
        <v>312</v>
      </c>
      <c r="G57" s="13">
        <v>303</v>
      </c>
      <c r="H57" s="13">
        <f>M57/G57*100</f>
        <v>98.019801980198025</v>
      </c>
      <c r="I57" s="34">
        <v>297</v>
      </c>
      <c r="J57" s="34">
        <v>238</v>
      </c>
      <c r="K57" s="12" t="e">
        <f>U57/V57*100</f>
        <v>#DIV/0!</v>
      </c>
      <c r="L57" s="29">
        <v>308</v>
      </c>
      <c r="M57" s="29">
        <v>297</v>
      </c>
      <c r="N57" s="13">
        <v>103.7037037037037</v>
      </c>
    </row>
    <row r="58" spans="1:22" s="4" customFormat="1" ht="63" customHeight="1">
      <c r="A58" s="16" t="s">
        <v>70</v>
      </c>
      <c r="B58" s="10" t="s">
        <v>33</v>
      </c>
      <c r="C58" s="10">
        <f>[1]Диагностика!N480/[1]Диагностика!N20*100</f>
        <v>52.398461779601867</v>
      </c>
      <c r="D58" s="10" t="e">
        <f>[1]Диагностика!O480/[1]Диагностика!O20*100</f>
        <v>#DIV/0!</v>
      </c>
      <c r="E58" s="10"/>
      <c r="F58" s="13">
        <f>'[1]занят в малом'!E27</f>
        <v>51.982918836181788</v>
      </c>
      <c r="G58" s="13">
        <f>'[1]занят в малом'!N27</f>
        <v>0</v>
      </c>
      <c r="H58" s="13"/>
      <c r="I58" s="11">
        <f>'[1]занят в малом'!G27</f>
        <v>54.861311697592697</v>
      </c>
      <c r="J58" s="11">
        <f>'[1]занят в малом'!H27</f>
        <v>53.203407526848146</v>
      </c>
      <c r="K58" s="12"/>
      <c r="L58" s="13">
        <v>53.54702174435937</v>
      </c>
      <c r="M58" s="13">
        <v>62.4</v>
      </c>
      <c r="N58" s="13"/>
    </row>
    <row r="59" spans="1:22" s="4" customFormat="1" ht="58.5">
      <c r="A59" s="9" t="s">
        <v>71</v>
      </c>
      <c r="B59" s="10" t="s">
        <v>72</v>
      </c>
      <c r="C59" s="10">
        <v>5524.6</v>
      </c>
      <c r="D59" s="10">
        <v>1686.8</v>
      </c>
      <c r="E59" s="10">
        <f>C59/D59*100</f>
        <v>327.51956367085609</v>
      </c>
      <c r="F59" s="13">
        <v>1046.9000000000001</v>
      </c>
      <c r="G59" s="13">
        <v>675.7</v>
      </c>
      <c r="H59" s="13">
        <f>M59/G59*100</f>
        <v>179.7691283113808</v>
      </c>
      <c r="I59" s="11">
        <v>1630.8</v>
      </c>
      <c r="J59" s="11">
        <v>685.5</v>
      </c>
      <c r="K59" s="12" t="e">
        <f>U59/V59*100</f>
        <v>#DIV/0!</v>
      </c>
      <c r="L59" s="13">
        <v>377.5</v>
      </c>
      <c r="M59" s="13">
        <v>1214.7</v>
      </c>
      <c r="N59" s="13">
        <v>31.077632337202598</v>
      </c>
    </row>
    <row r="60" spans="1:22" s="4" customFormat="1" ht="18.75">
      <c r="A60" s="13" t="s">
        <v>73</v>
      </c>
      <c r="B60" s="10" t="s">
        <v>72</v>
      </c>
      <c r="C60" s="10">
        <v>25.411000000000001</v>
      </c>
      <c r="D60" s="10"/>
      <c r="E60" s="10"/>
      <c r="F60" s="13">
        <v>6.02</v>
      </c>
      <c r="G60" s="13">
        <v>603.20000000000005</v>
      </c>
      <c r="H60" s="13">
        <f>M60/G60*100</f>
        <v>195.55702917771879</v>
      </c>
      <c r="I60" s="11">
        <v>1179.5999999999999</v>
      </c>
      <c r="J60" s="11">
        <v>653.9</v>
      </c>
      <c r="K60" s="12" t="e">
        <f>U60/V60*100</f>
        <v>#DIV/0!</v>
      </c>
      <c r="L60" s="13"/>
      <c r="M60" s="13">
        <v>1179.5999999999999</v>
      </c>
      <c r="N60" s="13">
        <v>0</v>
      </c>
    </row>
    <row r="61" spans="1:22" s="4" customFormat="1" ht="18.75">
      <c r="A61" s="13" t="s">
        <v>74</v>
      </c>
      <c r="B61" s="10" t="s">
        <v>72</v>
      </c>
      <c r="C61" s="10">
        <v>6.16</v>
      </c>
      <c r="D61" s="10"/>
      <c r="E61" s="10"/>
      <c r="F61" s="13">
        <v>5.766</v>
      </c>
      <c r="G61" s="13">
        <v>2.2999999999999998</v>
      </c>
      <c r="H61" s="13">
        <f>M61/G61*100</f>
        <v>0</v>
      </c>
      <c r="I61" s="11"/>
      <c r="J61" s="11">
        <v>1.5</v>
      </c>
      <c r="K61" s="12" t="e">
        <f>U61/V61*100</f>
        <v>#DIV/0!</v>
      </c>
      <c r="L61" s="13"/>
      <c r="M61" s="13">
        <v>0</v>
      </c>
      <c r="N61" s="13"/>
    </row>
    <row r="62" spans="1:22" s="4" customFormat="1" ht="18.75">
      <c r="A62" s="13" t="s">
        <v>75</v>
      </c>
      <c r="B62" s="10" t="s">
        <v>72</v>
      </c>
      <c r="C62" s="10">
        <v>1903.2</v>
      </c>
      <c r="D62" s="10"/>
      <c r="E62" s="10"/>
      <c r="F62" s="13">
        <v>103.3</v>
      </c>
      <c r="G62" s="13">
        <v>70.2</v>
      </c>
      <c r="H62" s="13">
        <f>M62/G62*100</f>
        <v>50</v>
      </c>
      <c r="I62" s="11">
        <v>35.076999999999998</v>
      </c>
      <c r="J62" s="11">
        <v>30.1</v>
      </c>
      <c r="K62" s="12" t="e">
        <f>U62/V62*100</f>
        <v>#DIV/0!</v>
      </c>
      <c r="L62" s="13"/>
      <c r="M62" s="13">
        <v>35.1</v>
      </c>
      <c r="N62" s="13">
        <v>0</v>
      </c>
    </row>
    <row r="63" spans="1:22" s="4" customFormat="1" ht="30.6" customHeight="1">
      <c r="A63" s="6" t="s">
        <v>76</v>
      </c>
      <c r="B63" s="6"/>
      <c r="C63" s="6"/>
      <c r="D63" s="6"/>
      <c r="E63" s="6"/>
      <c r="F63" s="6"/>
      <c r="G63" s="6"/>
      <c r="H63" s="6"/>
      <c r="I63" s="7"/>
      <c r="J63" s="7"/>
      <c r="K63" s="8"/>
      <c r="L63" s="6"/>
      <c r="M63" s="6"/>
      <c r="N63" s="6"/>
    </row>
    <row r="64" spans="1:22" s="4" customFormat="1" ht="78">
      <c r="A64" s="37" t="s">
        <v>77</v>
      </c>
      <c r="B64" s="38" t="s">
        <v>78</v>
      </c>
      <c r="C64" s="38">
        <v>-2</v>
      </c>
      <c r="D64" s="38">
        <v>-0.3</v>
      </c>
      <c r="E64" s="38"/>
      <c r="F64" s="10"/>
      <c r="G64" s="10"/>
      <c r="H64" s="10"/>
      <c r="I64" s="18">
        <v>-0.3</v>
      </c>
      <c r="J64" s="18"/>
      <c r="K64" s="11"/>
      <c r="L64" s="38">
        <v>-1.7</v>
      </c>
      <c r="M64" s="38">
        <v>-1.4</v>
      </c>
      <c r="N64" s="10">
        <v>121.42857142857144</v>
      </c>
    </row>
    <row r="65" spans="1:16" s="4" customFormat="1" ht="19.5">
      <c r="A65" s="37" t="s">
        <v>79</v>
      </c>
      <c r="B65" s="39"/>
      <c r="C65" s="39"/>
      <c r="D65" s="39"/>
      <c r="E65" s="39"/>
      <c r="F65" s="10"/>
      <c r="G65" s="10"/>
      <c r="H65" s="10"/>
      <c r="I65" s="33"/>
      <c r="J65" s="33"/>
      <c r="K65" s="11"/>
      <c r="L65" s="39"/>
      <c r="M65" s="39"/>
      <c r="N65" s="39"/>
    </row>
    <row r="66" spans="1:16" s="4" customFormat="1" ht="18.75">
      <c r="A66" s="40" t="s">
        <v>80</v>
      </c>
      <c r="B66" s="38" t="s">
        <v>81</v>
      </c>
      <c r="C66" s="10">
        <v>37.533999999999999</v>
      </c>
      <c r="D66" s="10">
        <v>37.805999999999997</v>
      </c>
      <c r="E66" s="10">
        <f>C66/D66*100</f>
        <v>99.280537480823156</v>
      </c>
      <c r="F66" s="10"/>
      <c r="G66" s="10"/>
      <c r="H66" s="10"/>
      <c r="I66" s="18"/>
      <c r="J66" s="18"/>
      <c r="K66" s="11"/>
      <c r="L66" s="10">
        <v>37.4</v>
      </c>
      <c r="M66" s="10">
        <v>37.799999999999997</v>
      </c>
      <c r="N66" s="10">
        <v>98.941798941798936</v>
      </c>
    </row>
    <row r="67" spans="1:16" s="4" customFormat="1" ht="18.75">
      <c r="A67" s="2" t="s">
        <v>82</v>
      </c>
      <c r="B67" s="38" t="s">
        <v>33</v>
      </c>
      <c r="C67" s="10">
        <v>49.1</v>
      </c>
      <c r="D67" s="10">
        <v>49.1</v>
      </c>
      <c r="E67" s="38"/>
      <c r="F67" s="10"/>
      <c r="G67" s="10"/>
      <c r="H67" s="10"/>
      <c r="I67" s="18"/>
      <c r="J67" s="18"/>
      <c r="K67" s="11"/>
      <c r="L67" s="10">
        <v>49.1</v>
      </c>
      <c r="M67" s="10">
        <v>49.1</v>
      </c>
      <c r="N67" s="38"/>
    </row>
    <row r="68" spans="1:16" s="4" customFormat="1" ht="18.75">
      <c r="A68" s="40" t="s">
        <v>83</v>
      </c>
      <c r="B68" s="38" t="s">
        <v>81</v>
      </c>
      <c r="C68" s="10">
        <v>38.909999999999997</v>
      </c>
      <c r="D68" s="10">
        <v>39.235999999999997</v>
      </c>
      <c r="E68" s="10">
        <f>C68/D68*100</f>
        <v>99.169130390457738</v>
      </c>
      <c r="F68" s="10"/>
      <c r="G68" s="10"/>
      <c r="H68" s="10"/>
      <c r="I68" s="18"/>
      <c r="J68" s="18"/>
      <c r="K68" s="11"/>
      <c r="L68" s="10">
        <v>38.799999999999997</v>
      </c>
      <c r="M68" s="10">
        <v>39.299999999999997</v>
      </c>
      <c r="N68" s="10">
        <v>98.727735368956743</v>
      </c>
    </row>
    <row r="69" spans="1:16" s="4" customFormat="1" ht="18.75">
      <c r="A69" s="40" t="s">
        <v>84</v>
      </c>
      <c r="B69" s="38" t="s">
        <v>33</v>
      </c>
      <c r="C69" s="10">
        <v>50.9</v>
      </c>
      <c r="D69" s="10">
        <v>50.9</v>
      </c>
      <c r="E69" s="38"/>
      <c r="F69" s="10"/>
      <c r="G69" s="10"/>
      <c r="H69" s="10"/>
      <c r="I69" s="18"/>
      <c r="J69" s="18"/>
      <c r="K69" s="11"/>
      <c r="L69" s="10">
        <v>50.9</v>
      </c>
      <c r="M69" s="10">
        <v>50.9</v>
      </c>
      <c r="N69" s="38"/>
    </row>
    <row r="70" spans="1:16" s="4" customFormat="1" ht="19.5">
      <c r="A70" s="37" t="s">
        <v>85</v>
      </c>
      <c r="B70" s="38"/>
      <c r="C70" s="10"/>
      <c r="D70" s="10"/>
      <c r="E70" s="38"/>
      <c r="F70" s="10"/>
      <c r="G70" s="10"/>
      <c r="H70" s="10"/>
      <c r="I70" s="18"/>
      <c r="J70" s="18"/>
      <c r="K70" s="11"/>
      <c r="L70" s="10"/>
      <c r="M70" s="10"/>
      <c r="N70" s="38"/>
    </row>
    <row r="71" spans="1:16" s="4" customFormat="1" ht="18.75">
      <c r="A71" s="40" t="s">
        <v>86</v>
      </c>
      <c r="B71" s="38" t="s">
        <v>81</v>
      </c>
      <c r="C71" s="10">
        <v>16.206</v>
      </c>
      <c r="D71" s="10">
        <v>16.309999999999999</v>
      </c>
      <c r="E71" s="10">
        <f>C71/D71*100</f>
        <v>99.36235438381361</v>
      </c>
      <c r="F71" s="10"/>
      <c r="G71" s="10"/>
      <c r="H71" s="10"/>
      <c r="I71" s="18"/>
      <c r="J71" s="18"/>
      <c r="K71" s="11"/>
      <c r="L71" s="10">
        <v>16.2</v>
      </c>
      <c r="M71" s="10">
        <v>16.3</v>
      </c>
      <c r="N71" s="10">
        <v>99.386503067484654</v>
      </c>
    </row>
    <row r="72" spans="1:16" s="4" customFormat="1" ht="18.75">
      <c r="A72" s="2" t="s">
        <v>82</v>
      </c>
      <c r="B72" s="38" t="s">
        <v>33</v>
      </c>
      <c r="C72" s="10">
        <v>21.2</v>
      </c>
      <c r="D72" s="10">
        <v>21.2</v>
      </c>
      <c r="E72" s="38"/>
      <c r="F72" s="10"/>
      <c r="G72" s="10"/>
      <c r="H72" s="10"/>
      <c r="I72" s="18"/>
      <c r="J72" s="18"/>
      <c r="K72" s="11"/>
      <c r="L72" s="10">
        <v>21.2</v>
      </c>
      <c r="M72" s="10">
        <v>21.2</v>
      </c>
      <c r="N72" s="38"/>
    </row>
    <row r="73" spans="1:16" s="4" customFormat="1" ht="18.75">
      <c r="A73" s="40" t="s">
        <v>87</v>
      </c>
      <c r="B73" s="38" t="s">
        <v>81</v>
      </c>
      <c r="C73" s="10">
        <v>44.643000000000001</v>
      </c>
      <c r="D73" s="10">
        <v>44.97</v>
      </c>
      <c r="E73" s="10">
        <f>C73/D73*100</f>
        <v>99.272848565710476</v>
      </c>
      <c r="F73" s="10"/>
      <c r="G73" s="10"/>
      <c r="H73" s="10"/>
      <c r="I73" s="18"/>
      <c r="J73" s="18"/>
      <c r="K73" s="11"/>
      <c r="L73" s="10">
        <v>44.5</v>
      </c>
      <c r="M73" s="10">
        <v>44.9</v>
      </c>
      <c r="N73" s="10">
        <v>99.109131403118042</v>
      </c>
    </row>
    <row r="74" spans="1:16" s="4" customFormat="1" ht="18.75">
      <c r="A74" s="2" t="s">
        <v>82</v>
      </c>
      <c r="B74" s="38" t="s">
        <v>33</v>
      </c>
      <c r="C74" s="10">
        <v>58.4</v>
      </c>
      <c r="D74" s="10">
        <v>58.4</v>
      </c>
      <c r="E74" s="38"/>
      <c r="F74" s="10"/>
      <c r="G74" s="10"/>
      <c r="H74" s="10"/>
      <c r="I74" s="18"/>
      <c r="J74" s="18"/>
      <c r="K74" s="11"/>
      <c r="L74" s="10">
        <v>58.4</v>
      </c>
      <c r="M74" s="10">
        <v>58.4</v>
      </c>
      <c r="N74" s="38"/>
    </row>
    <row r="75" spans="1:16" s="4" customFormat="1" ht="18.75">
      <c r="A75" s="40" t="s">
        <v>88</v>
      </c>
      <c r="B75" s="38" t="s">
        <v>81</v>
      </c>
      <c r="C75" s="10">
        <v>15.670999999999999</v>
      </c>
      <c r="D75" s="10">
        <v>15.79</v>
      </c>
      <c r="E75" s="10">
        <f>C75/D75*100</f>
        <v>99.246358454718177</v>
      </c>
      <c r="F75" s="10"/>
      <c r="G75" s="10"/>
      <c r="H75" s="10"/>
      <c r="I75" s="18"/>
      <c r="J75" s="18"/>
      <c r="K75" s="11"/>
      <c r="L75" s="10">
        <v>15.6</v>
      </c>
      <c r="M75" s="10">
        <v>15.8</v>
      </c>
      <c r="N75" s="10">
        <v>98.734177215189874</v>
      </c>
      <c r="P75" s="41"/>
    </row>
    <row r="76" spans="1:16" s="4" customFormat="1" ht="18.75">
      <c r="A76" s="2" t="s">
        <v>82</v>
      </c>
      <c r="B76" s="38" t="s">
        <v>33</v>
      </c>
      <c r="C76" s="10">
        <v>20.5</v>
      </c>
      <c r="D76" s="10">
        <v>20.5</v>
      </c>
      <c r="E76" s="38"/>
      <c r="F76" s="10"/>
      <c r="G76" s="10"/>
      <c r="H76" s="10"/>
      <c r="I76" s="18"/>
      <c r="J76" s="18"/>
      <c r="K76" s="11"/>
      <c r="L76" s="10">
        <v>20.5</v>
      </c>
      <c r="M76" s="10">
        <v>20.5</v>
      </c>
      <c r="N76" s="38"/>
    </row>
    <row r="77" spans="1:16" s="4" customFormat="1" ht="58.5">
      <c r="A77" s="37" t="s">
        <v>89</v>
      </c>
      <c r="B77" s="38" t="s">
        <v>78</v>
      </c>
      <c r="C77" s="10">
        <v>-470</v>
      </c>
      <c r="D77" s="10">
        <v>-829</v>
      </c>
      <c r="E77" s="10">
        <f>C77/D77*100</f>
        <v>56.694813027744274</v>
      </c>
      <c r="F77" s="10"/>
      <c r="G77" s="10"/>
      <c r="H77" s="10"/>
      <c r="I77" s="18">
        <v>-828</v>
      </c>
      <c r="J77" s="18"/>
      <c r="K77" s="11"/>
      <c r="L77" s="10">
        <v>-143</v>
      </c>
      <c r="M77" s="10">
        <v>-120</v>
      </c>
      <c r="N77" s="10">
        <v>119.16666666666667</v>
      </c>
    </row>
    <row r="78" spans="1:16" s="4" customFormat="1" ht="39">
      <c r="A78" s="37" t="s">
        <v>90</v>
      </c>
      <c r="B78" s="38" t="s">
        <v>33</v>
      </c>
      <c r="C78" s="38">
        <v>74.7</v>
      </c>
      <c r="D78" s="38">
        <v>74.7</v>
      </c>
      <c r="E78" s="38"/>
      <c r="F78" s="10"/>
      <c r="G78" s="10"/>
      <c r="H78" s="10"/>
      <c r="I78" s="18">
        <f>58.178/77.921*100</f>
        <v>74.662799502059769</v>
      </c>
      <c r="J78" s="18">
        <v>74.662799502059769</v>
      </c>
      <c r="K78" s="11"/>
      <c r="L78" s="38">
        <v>74.7</v>
      </c>
      <c r="M78" s="38"/>
      <c r="N78" s="38"/>
    </row>
    <row r="79" spans="1:16" s="4" customFormat="1" ht="39">
      <c r="A79" s="37" t="s">
        <v>91</v>
      </c>
      <c r="B79" s="38" t="s">
        <v>33</v>
      </c>
      <c r="C79" s="38">
        <v>25.3</v>
      </c>
      <c r="D79" s="38">
        <v>25.3</v>
      </c>
      <c r="E79" s="38"/>
      <c r="F79" s="10"/>
      <c r="G79" s="10"/>
      <c r="H79" s="10"/>
      <c r="I79" s="18">
        <f>19.743/77.921*100</f>
        <v>25.337200497940216</v>
      </c>
      <c r="J79" s="18">
        <v>25.337200497940216</v>
      </c>
      <c r="K79" s="11"/>
      <c r="L79" s="38">
        <v>25.3</v>
      </c>
      <c r="M79" s="38"/>
      <c r="N79" s="38"/>
    </row>
    <row r="80" spans="1:16" s="4" customFormat="1" ht="30" customHeight="1">
      <c r="A80" s="107" t="s">
        <v>92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6"/>
      <c r="M80" s="6"/>
      <c r="N80" s="6"/>
    </row>
    <row r="81" spans="1:17" s="4" customFormat="1" ht="24" customHeight="1">
      <c r="A81" s="42" t="s">
        <v>93</v>
      </c>
      <c r="B81" s="38" t="s">
        <v>94</v>
      </c>
      <c r="C81" s="10">
        <v>76.444000000000003</v>
      </c>
      <c r="D81" s="10">
        <v>77.069000000000003</v>
      </c>
      <c r="E81" s="10">
        <f t="shared" ref="E81:E87" si="4">C81/D81*100</f>
        <v>99.189038394166261</v>
      </c>
      <c r="F81" s="10">
        <v>77.069000000000003</v>
      </c>
      <c r="G81" s="10">
        <v>77.921000000000006</v>
      </c>
      <c r="H81" s="10">
        <f>M81/G81*100</f>
        <v>98.906584874424084</v>
      </c>
      <c r="I81" s="18">
        <v>77.069000000000003</v>
      </c>
      <c r="J81" s="18">
        <v>77.921000000000006</v>
      </c>
      <c r="K81" s="11" t="e">
        <f>U81/V81*100</f>
        <v>#DIV/0!</v>
      </c>
      <c r="L81" s="10">
        <v>76.247</v>
      </c>
      <c r="M81" s="10">
        <v>77.069000000000003</v>
      </c>
      <c r="N81" s="10">
        <v>98.933423296007476</v>
      </c>
    </row>
    <row r="82" spans="1:17" s="4" customFormat="1" ht="37.5" customHeight="1">
      <c r="A82" s="37" t="s">
        <v>95</v>
      </c>
      <c r="B82" s="38" t="s">
        <v>81</v>
      </c>
      <c r="C82" s="38">
        <v>50.6</v>
      </c>
      <c r="D82" s="38">
        <v>50.6</v>
      </c>
      <c r="E82" s="10">
        <f t="shared" si="4"/>
        <v>100</v>
      </c>
      <c r="F82" s="10">
        <v>50.6</v>
      </c>
      <c r="G82" s="10">
        <v>50.6</v>
      </c>
      <c r="H82" s="10">
        <f>M82/G82*100</f>
        <v>100.07707509881423</v>
      </c>
      <c r="I82" s="18">
        <v>50.639000000000003</v>
      </c>
      <c r="J82" s="18">
        <v>50.390999999999998</v>
      </c>
      <c r="K82" s="11" t="e">
        <f>U82/V82*100</f>
        <v>#DIV/0!</v>
      </c>
      <c r="L82" s="38">
        <v>50.418999999999997</v>
      </c>
      <c r="M82" s="38">
        <v>50.639000000000003</v>
      </c>
      <c r="N82" s="10">
        <v>99.565552242342847</v>
      </c>
      <c r="O82" s="43"/>
      <c r="P82" s="43"/>
      <c r="Q82" s="43"/>
    </row>
    <row r="83" spans="1:17" s="4" customFormat="1" ht="22.9" customHeight="1">
      <c r="A83" s="37" t="s">
        <v>96</v>
      </c>
      <c r="B83" s="38" t="s">
        <v>81</v>
      </c>
      <c r="C83" s="38">
        <v>30.7</v>
      </c>
      <c r="D83" s="38">
        <v>30.7</v>
      </c>
      <c r="E83" s="10">
        <f t="shared" si="4"/>
        <v>100</v>
      </c>
      <c r="F83" s="10">
        <v>30.7</v>
      </c>
      <c r="G83" s="10">
        <v>30.7</v>
      </c>
      <c r="H83" s="10">
        <f>M83/G83*100</f>
        <v>100.11074918566776</v>
      </c>
      <c r="I83" s="18">
        <v>30.734000000000002</v>
      </c>
      <c r="J83" s="18">
        <v>30.434000000000001</v>
      </c>
      <c r="K83" s="11" t="e">
        <f>U83/V83*100</f>
        <v>#DIV/0!</v>
      </c>
      <c r="L83" s="38">
        <v>28.172999999999998</v>
      </c>
      <c r="M83" s="38">
        <v>30.734000000000002</v>
      </c>
      <c r="N83" s="10">
        <v>91.667208954252615</v>
      </c>
    </row>
    <row r="84" spans="1:17" s="4" customFormat="1" ht="25.9" customHeight="1">
      <c r="A84" s="40" t="s">
        <v>97</v>
      </c>
      <c r="B84" s="38" t="s">
        <v>81</v>
      </c>
      <c r="C84" s="38">
        <v>28.7</v>
      </c>
      <c r="D84" s="38">
        <v>28.7</v>
      </c>
      <c r="E84" s="10">
        <f t="shared" si="4"/>
        <v>100</v>
      </c>
      <c r="F84" s="10">
        <v>5.3</v>
      </c>
      <c r="G84" s="10">
        <v>5.3</v>
      </c>
      <c r="H84" s="10">
        <f>M84/G84*100</f>
        <v>479.24528301886795</v>
      </c>
      <c r="I84" s="18">
        <v>25.414000000000001</v>
      </c>
      <c r="J84" s="18">
        <f>V83-1.889</f>
        <v>-1.889</v>
      </c>
      <c r="K84" s="11" t="e">
        <f>U84/V84*100</f>
        <v>#DIV/0!</v>
      </c>
      <c r="L84" s="38">
        <v>22.4</v>
      </c>
      <c r="M84" s="38">
        <v>25.4</v>
      </c>
      <c r="N84" s="10">
        <v>88.188976377952756</v>
      </c>
    </row>
    <row r="85" spans="1:17" s="4" customFormat="1" ht="19.5">
      <c r="A85" s="37" t="s">
        <v>98</v>
      </c>
      <c r="B85" s="38" t="s">
        <v>81</v>
      </c>
      <c r="C85" s="38">
        <v>1.8</v>
      </c>
      <c r="D85" s="38">
        <v>1.8</v>
      </c>
      <c r="E85" s="10">
        <f t="shared" si="4"/>
        <v>100</v>
      </c>
      <c r="F85" s="10">
        <v>2E-3</v>
      </c>
      <c r="G85" s="10">
        <v>2E-3</v>
      </c>
      <c r="H85" s="10"/>
      <c r="I85" s="18">
        <v>1.7569999999999999</v>
      </c>
      <c r="J85" s="18">
        <v>0</v>
      </c>
      <c r="K85" s="11"/>
      <c r="L85" s="38">
        <v>1.59</v>
      </c>
      <c r="M85" s="38">
        <v>1.8</v>
      </c>
      <c r="N85" s="10">
        <v>88.333333333333329</v>
      </c>
    </row>
    <row r="86" spans="1:17" s="4" customFormat="1" ht="19.5">
      <c r="A86" s="37" t="s">
        <v>99</v>
      </c>
      <c r="B86" s="38" t="s">
        <v>81</v>
      </c>
      <c r="C86" s="38">
        <v>18.100000000000001</v>
      </c>
      <c r="D86" s="38">
        <v>18.100000000000001</v>
      </c>
      <c r="E86" s="10">
        <f t="shared" si="4"/>
        <v>100</v>
      </c>
      <c r="F86" s="10">
        <v>18.148</v>
      </c>
      <c r="G86" s="10">
        <v>18.148</v>
      </c>
      <c r="H86" s="10">
        <f>M86/G86*100</f>
        <v>100</v>
      </c>
      <c r="I86" s="18">
        <v>18.148</v>
      </c>
      <c r="J86" s="18">
        <v>18.109000000000002</v>
      </c>
      <c r="K86" s="11" t="e">
        <f>U86/V86*100</f>
        <v>#DIV/0!</v>
      </c>
      <c r="L86" s="38">
        <v>20.66</v>
      </c>
      <c r="M86" s="38">
        <v>18.148</v>
      </c>
      <c r="N86" s="10">
        <v>113.84174564690323</v>
      </c>
    </row>
    <row r="87" spans="1:17" s="4" customFormat="1" ht="18.75">
      <c r="A87" s="40" t="s">
        <v>100</v>
      </c>
      <c r="B87" s="38" t="s">
        <v>81</v>
      </c>
      <c r="C87" s="44">
        <v>2.9830000000000001</v>
      </c>
      <c r="D87" s="44">
        <v>2.9830000000000001</v>
      </c>
      <c r="E87" s="10">
        <f t="shared" si="4"/>
        <v>100</v>
      </c>
      <c r="F87" s="45">
        <v>2.98</v>
      </c>
      <c r="G87" s="45">
        <v>2.98</v>
      </c>
      <c r="H87" s="10">
        <f>M87/G87*100</f>
        <v>43.255033557046978</v>
      </c>
      <c r="I87" s="18">
        <v>1.2889999999999999</v>
      </c>
      <c r="J87" s="18">
        <v>3.702</v>
      </c>
      <c r="K87" s="11" t="e">
        <f>U87/V87*100</f>
        <v>#DIV/0!</v>
      </c>
      <c r="L87" s="44">
        <v>2.92</v>
      </c>
      <c r="M87" s="44">
        <v>1.2889999999999999</v>
      </c>
      <c r="N87" s="10">
        <v>226.53219550038793</v>
      </c>
    </row>
    <row r="88" spans="1:17" s="4" customFormat="1" ht="80.25" customHeight="1">
      <c r="A88" s="37" t="s">
        <v>101</v>
      </c>
      <c r="B88" s="38" t="s">
        <v>33</v>
      </c>
      <c r="C88" s="10">
        <f>'[1]занят в малом'!C12</f>
        <v>16.478980933168476</v>
      </c>
      <c r="D88" s="10">
        <f>'[1]занят в малом'!D12</f>
        <v>5.157420225038158</v>
      </c>
      <c r="E88" s="38"/>
      <c r="F88" s="10">
        <f>'[1]занят в малом'!E12</f>
        <v>16.343463265438928</v>
      </c>
      <c r="G88" s="10">
        <f>'[1]занят в малом'!N12</f>
        <v>1453</v>
      </c>
      <c r="H88" s="38"/>
      <c r="I88" s="12">
        <f>'[1]занят в малом'!G12</f>
        <v>16.441075030910394</v>
      </c>
      <c r="J88" s="12">
        <f>'[1]занят в малом'!H12</f>
        <v>17.191272403330867</v>
      </c>
      <c r="K88" s="11"/>
      <c r="L88" s="13">
        <v>17.468129898390931</v>
      </c>
      <c r="M88" s="13">
        <v>18.495114006514658</v>
      </c>
      <c r="N88" s="2"/>
    </row>
    <row r="89" spans="1:17" s="4" customFormat="1" ht="18.75">
      <c r="A89" s="40" t="s">
        <v>17</v>
      </c>
      <c r="B89" s="38" t="s">
        <v>33</v>
      </c>
      <c r="C89" s="10">
        <f>'[1]занят в малом'!C13</f>
        <v>3.6922590899667305</v>
      </c>
      <c r="D89" s="10">
        <f>'[1]занят в малом'!D13</f>
        <v>0</v>
      </c>
      <c r="E89" s="38"/>
      <c r="F89" s="10">
        <f>'[1]занят в малом'!E13</f>
        <v>3.5038821421461281</v>
      </c>
      <c r="G89" s="10">
        <f>'[1]занят в малом'!N13</f>
        <v>0</v>
      </c>
      <c r="H89" s="38"/>
      <c r="I89" s="12">
        <f>'[1]занят в малом'!G13</f>
        <v>4.7694438947160105</v>
      </c>
      <c r="J89" s="12">
        <f>'[1]занят в малом'!H13</f>
        <v>3.530652649423355</v>
      </c>
      <c r="K89" s="11"/>
      <c r="L89" s="13">
        <v>3.4746943039031191</v>
      </c>
      <c r="M89" s="13">
        <v>4.1387812610073969</v>
      </c>
      <c r="N89" s="2"/>
    </row>
    <row r="90" spans="1:17" s="4" customFormat="1" ht="18.75">
      <c r="A90" s="40" t="s">
        <v>102</v>
      </c>
      <c r="B90" s="38" t="s">
        <v>33</v>
      </c>
      <c r="C90" s="10">
        <f>'[1]занят в малом'!C14</f>
        <v>2.9419604513638653</v>
      </c>
      <c r="D90" s="10">
        <f>'[1]занят в малом'!D14</f>
        <v>0</v>
      </c>
      <c r="E90" s="38"/>
      <c r="F90" s="10">
        <f>'[1]занят в малом'!E14</f>
        <v>3.7228747760302605</v>
      </c>
      <c r="G90" s="10">
        <f>'[1]занят в малом'!N14</f>
        <v>0</v>
      </c>
      <c r="H90" s="38"/>
      <c r="I90" s="12">
        <f>'[1]занят в малом'!G14</f>
        <v>4.1559469622006722</v>
      </c>
      <c r="J90" s="12">
        <f>'[1]занят в малом'!H14</f>
        <v>3.1383579105985375</v>
      </c>
      <c r="K90" s="11"/>
      <c r="L90" s="13">
        <v>3.1089370087554222</v>
      </c>
      <c r="M90" s="13">
        <v>3.7865445579429378</v>
      </c>
      <c r="N90" s="2"/>
    </row>
    <row r="91" spans="1:17" s="4" customFormat="1" ht="18.75">
      <c r="A91" s="40" t="s">
        <v>19</v>
      </c>
      <c r="B91" s="38" t="s">
        <v>33</v>
      </c>
      <c r="C91" s="10">
        <f>'[1]занят в малом'!C15</f>
        <v>20.830659571737435</v>
      </c>
      <c r="D91" s="10">
        <f>'[1]занят в малом'!D15</f>
        <v>0</v>
      </c>
      <c r="E91" s="38"/>
      <c r="F91" s="10">
        <f>'[1]занят в малом'!E15</f>
        <v>20.730639060322513</v>
      </c>
      <c r="G91" s="10">
        <f>'[1]занят в малом'!N15</f>
        <v>0</v>
      </c>
      <c r="H91" s="10"/>
      <c r="I91" s="12">
        <f>'[1]занят в малом'!G15</f>
        <v>20.858895705521473</v>
      </c>
      <c r="J91" s="12">
        <f>'[1]занят в малом'!H15</f>
        <v>19.625705211136989</v>
      </c>
      <c r="K91" s="11"/>
      <c r="L91" s="13">
        <v>20.452563259391706</v>
      </c>
      <c r="M91" s="13">
        <v>16.607960549489256</v>
      </c>
      <c r="N91" s="13"/>
    </row>
    <row r="92" spans="1:17" s="52" customFormat="1" ht="18.75">
      <c r="A92" s="46" t="s">
        <v>20</v>
      </c>
      <c r="B92" s="47"/>
      <c r="C92" s="10">
        <f>'[1]занят в малом'!C16</f>
        <v>0</v>
      </c>
      <c r="D92" s="10">
        <f>'[1]занят в малом'!D16</f>
        <v>0</v>
      </c>
      <c r="E92" s="47"/>
      <c r="F92" s="48"/>
      <c r="G92" s="48"/>
      <c r="H92" s="47"/>
      <c r="I92" s="49"/>
      <c r="J92" s="49"/>
      <c r="K92" s="50"/>
      <c r="L92" s="13"/>
      <c r="M92" s="13"/>
      <c r="N92" s="51"/>
    </row>
    <row r="93" spans="1:17" s="4" customFormat="1" ht="18.75">
      <c r="A93" s="53" t="s">
        <v>103</v>
      </c>
      <c r="B93" s="38" t="s">
        <v>33</v>
      </c>
      <c r="C93" s="10">
        <f>'[1]занят в малом'!C17</f>
        <v>0.17770230914278382</v>
      </c>
      <c r="D93" s="10">
        <f>'[1]занят в малом'!D17</f>
        <v>0</v>
      </c>
      <c r="E93" s="38"/>
      <c r="F93" s="10">
        <f>'[1]занят в малом'!E17</f>
        <v>0.17917579135974518</v>
      </c>
      <c r="G93" s="10">
        <f>'[1]занят в малом'!N17</f>
        <v>0</v>
      </c>
      <c r="H93" s="38"/>
      <c r="I93" s="12">
        <f>'[1]занят в малом'!G17</f>
        <v>0.17811201266574311</v>
      </c>
      <c r="J93" s="12">
        <f>'[1]занят в малом'!H17</f>
        <v>0.18582382365386077</v>
      </c>
      <c r="K93" s="11"/>
      <c r="L93" s="13">
        <v>0.18287864757384836</v>
      </c>
      <c r="M93" s="13">
        <v>0.1585065163790067</v>
      </c>
      <c r="N93" s="2"/>
    </row>
    <row r="94" spans="1:17" s="4" customFormat="1" ht="18.75">
      <c r="A94" s="53" t="s">
        <v>104</v>
      </c>
      <c r="B94" s="38" t="s">
        <v>33</v>
      </c>
      <c r="C94" s="10">
        <f>'[1]занят в малом'!C18</f>
        <v>11.19524547599538</v>
      </c>
      <c r="D94" s="10">
        <f>'[1]занят в малом'!D18</f>
        <v>0</v>
      </c>
      <c r="E94" s="38"/>
      <c r="F94" s="10">
        <f>'[1]занят в малом'!E18</f>
        <v>11.055146326896276</v>
      </c>
      <c r="G94" s="10">
        <f>'[1]занят в малом'!N18</f>
        <v>0</v>
      </c>
      <c r="H94" s="38"/>
      <c r="I94" s="12">
        <f>'[1]занят в малом'!G18</f>
        <v>11.141895903423709</v>
      </c>
      <c r="J94" s="12">
        <f>'[1]занят в малом'!H18</f>
        <v>9.6531600083797944</v>
      </c>
      <c r="K94" s="11"/>
      <c r="L94" s="13">
        <v>10.638075839595176</v>
      </c>
      <c r="M94" s="13">
        <v>8.0838323353293404</v>
      </c>
      <c r="N94" s="2"/>
    </row>
    <row r="95" spans="1:17" s="54" customFormat="1" ht="37.9" customHeight="1">
      <c r="A95" s="40" t="s">
        <v>105</v>
      </c>
      <c r="B95" s="2" t="s">
        <v>33</v>
      </c>
      <c r="C95" s="10">
        <f>'[1]занят в малом'!C19</f>
        <v>9.4577117865992726</v>
      </c>
      <c r="D95" s="10">
        <f>'[1]занят в малом'!D19</f>
        <v>0</v>
      </c>
      <c r="E95" s="2"/>
      <c r="F95" s="13">
        <f>'[1]занят в малом'!E19</f>
        <v>9.4963169420664943</v>
      </c>
      <c r="G95" s="13">
        <f>'[1]занят в малом'!N19</f>
        <v>0</v>
      </c>
      <c r="H95" s="2"/>
      <c r="I95" s="12">
        <f>'[1]занят в малом'!G19</f>
        <v>9.538887789432021</v>
      </c>
      <c r="J95" s="12">
        <f>'[1]занят в малом'!H19</f>
        <v>9.7867213791033336</v>
      </c>
      <c r="K95" s="12"/>
      <c r="L95" s="13">
        <v>9.6316087722226804</v>
      </c>
      <c r="M95" s="13">
        <v>8.3656216977809095</v>
      </c>
      <c r="N95" s="2"/>
    </row>
    <row r="96" spans="1:17" s="4" customFormat="1" ht="18.75">
      <c r="A96" s="53" t="s">
        <v>106</v>
      </c>
      <c r="B96" s="38" t="s">
        <v>33</v>
      </c>
      <c r="C96" s="10">
        <f>'[1]занят в малом'!C20</f>
        <v>4.3438342234902709</v>
      </c>
      <c r="D96" s="10">
        <f>'[1]занят в малом'!D20</f>
        <v>0</v>
      </c>
      <c r="E96" s="38"/>
      <c r="F96" s="10">
        <f>'[1]занят в малом'!E20</f>
        <v>4.3997610989448539</v>
      </c>
      <c r="G96" s="10">
        <f>'[1]занят в малом'!N20</f>
        <v>0</v>
      </c>
      <c r="H96" s="38"/>
      <c r="I96" s="12">
        <f>'[1]занят в малом'!G20</f>
        <v>4.4923807639026325</v>
      </c>
      <c r="J96" s="12">
        <f>'[1]занят в малом'!H20</f>
        <v>4.0666251057708518</v>
      </c>
      <c r="K96" s="11"/>
      <c r="L96" s="13">
        <v>4.0021719761753483</v>
      </c>
      <c r="M96" s="13">
        <v>3.5223670306445931</v>
      </c>
      <c r="N96" s="2"/>
    </row>
    <row r="97" spans="1:15" s="4" customFormat="1" ht="75" customHeight="1">
      <c r="A97" s="40" t="s">
        <v>25</v>
      </c>
      <c r="B97" s="38" t="s">
        <v>33</v>
      </c>
      <c r="C97" s="10">
        <f>'[1]занят в малом'!C21</f>
        <v>25.286051355967349</v>
      </c>
      <c r="D97" s="10">
        <f>'[1]занят в малом'!D21</f>
        <v>0</v>
      </c>
      <c r="E97" s="38"/>
      <c r="F97" s="10">
        <f>'[1]занят в малом'!E21</f>
        <v>26.193509854668523</v>
      </c>
      <c r="G97" s="10">
        <f>'[1]занят в малом'!N21</f>
        <v>0</v>
      </c>
      <c r="H97" s="38"/>
      <c r="I97" s="12">
        <f>'[1]занят в малом'!G21</f>
        <v>25.747080942014644</v>
      </c>
      <c r="J97" s="12">
        <f>'[1]занят в малом'!H21</f>
        <v>23.042721027166444</v>
      </c>
      <c r="K97" s="11"/>
      <c r="L97" s="13">
        <v>23.205807243039001</v>
      </c>
      <c r="M97" s="13">
        <v>25.04402958788306</v>
      </c>
      <c r="N97" s="2"/>
    </row>
    <row r="98" spans="1:15" s="4" customFormat="1" ht="18.75">
      <c r="A98" s="53" t="s">
        <v>107</v>
      </c>
      <c r="B98" s="38" t="s">
        <v>33</v>
      </c>
      <c r="C98" s="10">
        <f>'[1]занят в малом'!C22</f>
        <v>0.296170515237973</v>
      </c>
      <c r="D98" s="10">
        <f>'[1]занят в малом'!D22</f>
        <v>0</v>
      </c>
      <c r="E98" s="38"/>
      <c r="F98" s="10">
        <f>'[1]занят в малом'!E22</f>
        <v>0.53752737407923556</v>
      </c>
      <c r="G98" s="10">
        <f>'[1]занят в малом'!N22</f>
        <v>0</v>
      </c>
      <c r="H98" s="38"/>
      <c r="I98" s="12">
        <f>'[1]занят в малом'!G22</f>
        <v>0.23748268355432417</v>
      </c>
      <c r="J98" s="12">
        <f>'[1]занят в малом'!H22</f>
        <v>0.30970637275643464</v>
      </c>
      <c r="K98" s="11"/>
      <c r="L98" s="13">
        <v>0.36575729514769673</v>
      </c>
      <c r="M98" s="13">
        <v>0.10567101091933778</v>
      </c>
      <c r="N98" s="2"/>
    </row>
    <row r="99" spans="1:15" s="4" customFormat="1" ht="18.75">
      <c r="A99" s="53" t="s">
        <v>27</v>
      </c>
      <c r="B99" s="55" t="s">
        <v>33</v>
      </c>
      <c r="C99" s="10">
        <f>'[1]занят в малом'!C23</f>
        <v>42.609064792236381</v>
      </c>
      <c r="D99" s="10">
        <f>'[1]занят в малом'!D23</f>
        <v>100</v>
      </c>
      <c r="E99" s="55"/>
      <c r="F99" s="10">
        <f>'[1]занят в малом'!E23</f>
        <v>40.911805693808475</v>
      </c>
      <c r="G99" s="10">
        <f>'[1]занят в малом'!N23</f>
        <v>1453</v>
      </c>
      <c r="H99" s="55"/>
      <c r="I99" s="12">
        <f>'[1]занят в малом'!G23</f>
        <v>39.738769048090248</v>
      </c>
      <c r="J99" s="12">
        <f>'[1]занят в малом'!H23</f>
        <v>46.286231723147388</v>
      </c>
      <c r="K99" s="11"/>
      <c r="L99" s="13">
        <v>45.390068913587712</v>
      </c>
      <c r="M99" s="13">
        <v>46.794646002113424</v>
      </c>
      <c r="N99" s="56"/>
    </row>
    <row r="100" spans="1:15" s="4" customFormat="1" ht="18.75">
      <c r="A100" s="57" t="s">
        <v>20</v>
      </c>
      <c r="B100" s="55"/>
      <c r="C100" s="55"/>
      <c r="D100" s="55"/>
      <c r="E100" s="55"/>
      <c r="F100" s="55"/>
      <c r="G100" s="55"/>
      <c r="H100" s="55"/>
      <c r="I100" s="58"/>
      <c r="J100" s="58"/>
      <c r="K100" s="11"/>
      <c r="L100" s="13"/>
      <c r="M100" s="13"/>
      <c r="N100" s="56"/>
    </row>
    <row r="101" spans="1:15" s="4" customFormat="1" ht="93.75">
      <c r="A101" s="40" t="s">
        <v>108</v>
      </c>
      <c r="B101" s="38" t="s">
        <v>33</v>
      </c>
      <c r="C101" s="10">
        <f>'[1]занят в малом'!C25</f>
        <v>67.330861909175169</v>
      </c>
      <c r="D101" s="10">
        <f>'[1]занят в малом'!D25</f>
        <v>100</v>
      </c>
      <c r="E101" s="38"/>
      <c r="F101" s="10">
        <f>'[1]занят в малом'!E25</f>
        <v>70.705596107055953</v>
      </c>
      <c r="G101" s="10">
        <f>'[1]занят в малом'!E25</f>
        <v>70.705596107055953</v>
      </c>
      <c r="H101" s="38"/>
      <c r="I101" s="12">
        <f>'[1]занят в малом'!G25</f>
        <v>72.360557768924309</v>
      </c>
      <c r="J101" s="12">
        <f>'[1]занят в малом'!H25</f>
        <v>64.814574134660191</v>
      </c>
      <c r="K101" s="11"/>
      <c r="L101" s="13">
        <v>65.046699344122246</v>
      </c>
      <c r="M101" s="13">
        <v>69.36394429808054</v>
      </c>
      <c r="N101" s="2"/>
    </row>
    <row r="102" spans="1:15" s="4" customFormat="1" ht="27" customHeight="1">
      <c r="A102" s="6" t="s">
        <v>109</v>
      </c>
      <c r="B102" s="6"/>
      <c r="C102" s="6"/>
      <c r="D102" s="6"/>
      <c r="E102" s="6"/>
      <c r="F102" s="6"/>
      <c r="G102" s="6"/>
      <c r="H102" s="6"/>
      <c r="I102" s="7"/>
      <c r="J102" s="7"/>
      <c r="K102" s="8"/>
      <c r="L102" s="6"/>
      <c r="M102" s="6"/>
      <c r="N102" s="6"/>
    </row>
    <row r="103" spans="1:15" s="4" customFormat="1" ht="38.25" customHeight="1">
      <c r="A103" s="37" t="s">
        <v>110</v>
      </c>
      <c r="B103" s="38" t="s">
        <v>94</v>
      </c>
      <c r="C103" s="45">
        <f>C105+C106+C107+C111+C112+C113+C115+C116+C117+C118+C119</f>
        <v>25.230639999999998</v>
      </c>
      <c r="D103" s="45">
        <f>D105+D106+D107+D111+D112+D113+D115+D116+D117+D118+D119</f>
        <v>24.087449999999997</v>
      </c>
      <c r="E103" s="10">
        <f>C103/D103*100</f>
        <v>104.74599843486961</v>
      </c>
      <c r="F103" s="45">
        <f>M105+M106+M107+M111+M112+M113+M115+M116+M117+M118+M119</f>
        <v>25.615000000000002</v>
      </c>
      <c r="G103" s="45">
        <f>G105+G106+G107+G111+G112+G113+G115+G116+G117+G118+G119</f>
        <v>25.849489999999999</v>
      </c>
      <c r="H103" s="10">
        <f>M103/G103*100</f>
        <v>99.092864114533796</v>
      </c>
      <c r="I103" s="18">
        <f>U105+U106+U107+U111+U112+U113+U115+U116+U117+U118+U119</f>
        <v>0</v>
      </c>
      <c r="J103" s="18">
        <f>V105+V106+V107+V111+V112+V113+V115+V116+V117+V118+V119</f>
        <v>0</v>
      </c>
      <c r="K103" s="11" t="e">
        <f>U103/V103*100</f>
        <v>#DIV/0!</v>
      </c>
      <c r="L103" s="30">
        <v>24.42</v>
      </c>
      <c r="M103" s="30">
        <v>25.615000000000002</v>
      </c>
      <c r="N103" s="13">
        <v>95.334764786258049</v>
      </c>
      <c r="O103" s="41"/>
    </row>
    <row r="104" spans="1:15" s="4" customFormat="1" ht="19.5">
      <c r="A104" s="37" t="s">
        <v>20</v>
      </c>
      <c r="B104" s="38"/>
      <c r="C104" s="45"/>
      <c r="D104" s="45"/>
      <c r="E104" s="38"/>
      <c r="F104" s="45"/>
      <c r="G104" s="45"/>
      <c r="H104" s="10"/>
      <c r="I104" s="18"/>
      <c r="J104" s="18"/>
      <c r="K104" s="11"/>
      <c r="L104" s="28"/>
      <c r="M104" s="13"/>
      <c r="N104" s="13"/>
    </row>
    <row r="105" spans="1:15" s="4" customFormat="1" ht="18.75">
      <c r="A105" s="59" t="s">
        <v>111</v>
      </c>
      <c r="B105" s="38" t="s">
        <v>94</v>
      </c>
      <c r="C105" s="45">
        <f>[1]фот!D5/1000</f>
        <v>0.58399999999999996</v>
      </c>
      <c r="D105" s="45">
        <f>[1]фот!C5/1000</f>
        <v>0.53600000000000003</v>
      </c>
      <c r="E105" s="10">
        <f t="shared" ref="E105:E120" si="5">C105/D105*100</f>
        <v>108.955223880597</v>
      </c>
      <c r="F105" s="45">
        <f>[1]фот!V5/1000</f>
        <v>0.62250000000000005</v>
      </c>
      <c r="G105" s="45">
        <f>[1]фот!U5/1000</f>
        <v>0.86899999999999999</v>
      </c>
      <c r="H105" s="10">
        <f t="shared" ref="H105:H113" si="6">M105/G105*100</f>
        <v>80.782508630609897</v>
      </c>
      <c r="I105" s="18">
        <f>[1]фот!Y5/1000</f>
        <v>6.1048459276307367</v>
      </c>
      <c r="J105" s="18">
        <f>[1]фот!L5/1000</f>
        <v>6.9786549733990622E-2</v>
      </c>
      <c r="K105" s="11" t="e">
        <f t="shared" ref="K105:K113" si="7">U105/V105*100</f>
        <v>#DIV/0!</v>
      </c>
      <c r="L105" s="28">
        <v>0.6</v>
      </c>
      <c r="M105" s="28">
        <v>0.70199999999999996</v>
      </c>
      <c r="N105" s="13">
        <v>85.470085470085479</v>
      </c>
    </row>
    <row r="106" spans="1:15" s="4" customFormat="1" ht="18.75">
      <c r="A106" s="59" t="s">
        <v>112</v>
      </c>
      <c r="B106" s="38" t="s">
        <v>94</v>
      </c>
      <c r="C106" s="45">
        <f>[1]фот!D6/1000</f>
        <v>2.3913000000000002</v>
      </c>
      <c r="D106" s="45">
        <f>[1]фот!C6/1000</f>
        <v>2.0579999999999998</v>
      </c>
      <c r="E106" s="10">
        <f t="shared" si="5"/>
        <v>116.19533527696795</v>
      </c>
      <c r="F106" s="45">
        <f>[1]фот!V6/1000</f>
        <v>2.2949999999999999</v>
      </c>
      <c r="G106" s="45">
        <f>[1]фот!U6/1000</f>
        <v>2.5339999999999998</v>
      </c>
      <c r="H106" s="10">
        <f t="shared" si="6"/>
        <v>97.237569060773481</v>
      </c>
      <c r="I106" s="18">
        <f>[1]фот!Y6/1000</f>
        <v>7.4473471893361403</v>
      </c>
      <c r="J106" s="18">
        <f>[1]фот!L6/1000</f>
        <v>0.11128501790970403</v>
      </c>
      <c r="K106" s="11" t="e">
        <f t="shared" si="7"/>
        <v>#DIV/0!</v>
      </c>
      <c r="L106" s="28">
        <v>2.367</v>
      </c>
      <c r="M106" s="28">
        <v>2.464</v>
      </c>
      <c r="N106" s="13">
        <v>96.063311688311686</v>
      </c>
    </row>
    <row r="107" spans="1:15" s="4" customFormat="1" ht="18.75">
      <c r="A107" s="60" t="s">
        <v>113</v>
      </c>
      <c r="B107" s="38" t="s">
        <v>94</v>
      </c>
      <c r="C107" s="45">
        <f>SUM(C108:C110)</f>
        <v>2.9976500000000001</v>
      </c>
      <c r="D107" s="45">
        <f>SUM(D108:D110)</f>
        <v>3.0640000000000001</v>
      </c>
      <c r="E107" s="10">
        <f t="shared" si="5"/>
        <v>97.834530026109661</v>
      </c>
      <c r="F107" s="45">
        <f>SUM(M108:M110)</f>
        <v>2.6440000000000001</v>
      </c>
      <c r="G107" s="45">
        <f>SUM(G108:G110)</f>
        <v>2.6760000000000002</v>
      </c>
      <c r="H107" s="10">
        <f t="shared" si="6"/>
        <v>98.804185351270561</v>
      </c>
      <c r="I107" s="18">
        <f>SUM(U108:U110)</f>
        <v>0</v>
      </c>
      <c r="J107" s="18">
        <f>SUM(V108:V110)</f>
        <v>0</v>
      </c>
      <c r="K107" s="11" t="e">
        <f t="shared" si="7"/>
        <v>#DIV/0!</v>
      </c>
      <c r="L107" s="28">
        <v>3.0249999999999999</v>
      </c>
      <c r="M107" s="28">
        <v>2.6440000000000001</v>
      </c>
      <c r="N107" s="13">
        <v>114.40998487140695</v>
      </c>
    </row>
    <row r="108" spans="1:15" s="4" customFormat="1" ht="18.75">
      <c r="A108" s="61" t="s">
        <v>114</v>
      </c>
      <c r="B108" s="38" t="s">
        <v>94</v>
      </c>
      <c r="C108" s="45">
        <f>[1]фот!D8/1000</f>
        <v>8.9999999999999993E-3</v>
      </c>
      <c r="D108" s="45">
        <f>[1]фот!C8/1000</f>
        <v>8.9999999999999993E-3</v>
      </c>
      <c r="E108" s="10">
        <f t="shared" si="5"/>
        <v>100</v>
      </c>
      <c r="F108" s="45">
        <f>[1]фот!V8/1000</f>
        <v>8.9999999999999993E-3</v>
      </c>
      <c r="G108" s="45">
        <f>[1]фот!U8/1000</f>
        <v>8.9999999999999993E-3</v>
      </c>
      <c r="H108" s="10">
        <f t="shared" si="6"/>
        <v>100</v>
      </c>
      <c r="I108" s="18">
        <f>[1]фот!Y8/1000</f>
        <v>13.024691358024691</v>
      </c>
      <c r="J108" s="18">
        <f>[1]фот!L8/1000</f>
        <v>0.12586090479405806</v>
      </c>
      <c r="K108" s="11" t="e">
        <f t="shared" si="7"/>
        <v>#DIV/0!</v>
      </c>
      <c r="L108" s="28">
        <v>8.9999999999999993E-3</v>
      </c>
      <c r="M108" s="28">
        <v>8.9999999999999993E-3</v>
      </c>
      <c r="N108" s="13">
        <v>100</v>
      </c>
    </row>
    <row r="109" spans="1:15" s="4" customFormat="1" ht="18.75">
      <c r="A109" s="61" t="s">
        <v>115</v>
      </c>
      <c r="B109" s="38" t="s">
        <v>94</v>
      </c>
      <c r="C109" s="45">
        <f>[1]фот!D9/1000</f>
        <v>1.5874000000000001</v>
      </c>
      <c r="D109" s="45">
        <f>[1]фот!C9/1000</f>
        <v>1.738</v>
      </c>
      <c r="E109" s="10">
        <f t="shared" si="5"/>
        <v>91.334867663981598</v>
      </c>
      <c r="F109" s="45">
        <f>[1]фот!V9/1000</f>
        <v>1.2809999999999999</v>
      </c>
      <c r="G109" s="45">
        <f>[1]фот!U9/1000</f>
        <v>1.4510000000000001</v>
      </c>
      <c r="H109" s="10">
        <f t="shared" si="6"/>
        <v>87.525844245348026</v>
      </c>
      <c r="I109" s="18">
        <f>[1]фот!Y9/1000</f>
        <v>16.32628072593614</v>
      </c>
      <c r="J109" s="18">
        <f>[1]фот!L9/1000</f>
        <v>0.1067961782678005</v>
      </c>
      <c r="K109" s="11" t="e">
        <f t="shared" si="7"/>
        <v>#DIV/0!</v>
      </c>
      <c r="L109" s="62">
        <v>1.7210000000000001</v>
      </c>
      <c r="M109" s="28">
        <v>1.27</v>
      </c>
      <c r="N109" s="13">
        <v>135.51181102362204</v>
      </c>
    </row>
    <row r="110" spans="1:15" s="4" customFormat="1" ht="37.5">
      <c r="A110" s="63" t="s">
        <v>116</v>
      </c>
      <c r="B110" s="38" t="s">
        <v>94</v>
      </c>
      <c r="C110" s="45">
        <f>[1]фот!D10/1000</f>
        <v>1.4012500000000001</v>
      </c>
      <c r="D110" s="45">
        <f>[1]фот!C10/1000</f>
        <v>1.3169999999999999</v>
      </c>
      <c r="E110" s="10">
        <f t="shared" si="5"/>
        <v>106.39711465451786</v>
      </c>
      <c r="F110" s="45">
        <f>[1]фот!V10/1000</f>
        <v>1.3742999999999999</v>
      </c>
      <c r="G110" s="45">
        <f>[1]фот!U10/1000</f>
        <v>1.216</v>
      </c>
      <c r="H110" s="10">
        <f t="shared" si="6"/>
        <v>112.25328947368421</v>
      </c>
      <c r="I110" s="18">
        <f>[1]фот!Y10/1000</f>
        <v>24.474102001096483</v>
      </c>
      <c r="J110" s="18">
        <f>[1]фот!L10/1000</f>
        <v>0.10719829332705107</v>
      </c>
      <c r="K110" s="11" t="e">
        <f t="shared" si="7"/>
        <v>#DIV/0!</v>
      </c>
      <c r="L110" s="28">
        <v>1.2949999999999999</v>
      </c>
      <c r="M110" s="28">
        <v>1.365</v>
      </c>
      <c r="N110" s="13">
        <v>94.871794871794862</v>
      </c>
    </row>
    <row r="111" spans="1:15" s="4" customFormat="1" ht="18.75">
      <c r="A111" s="61" t="s">
        <v>117</v>
      </c>
      <c r="B111" s="38" t="s">
        <v>94</v>
      </c>
      <c r="C111" s="45">
        <f>[1]фот!D11/1000</f>
        <v>1.67855</v>
      </c>
      <c r="D111" s="45">
        <f>[1]фот!C11/1000</f>
        <v>1.8665</v>
      </c>
      <c r="E111" s="10">
        <f t="shared" si="5"/>
        <v>89.930350924189668</v>
      </c>
      <c r="F111" s="45">
        <f>[1]фот!V11/1000</f>
        <v>1.8988</v>
      </c>
      <c r="G111" s="45">
        <f>[1]фот!U11/1000</f>
        <v>1.77457</v>
      </c>
      <c r="H111" s="10">
        <f t="shared" si="6"/>
        <v>108.13887307911212</v>
      </c>
      <c r="I111" s="18">
        <f>[1]фот!Y11/1000</f>
        <v>32.078738502356622</v>
      </c>
      <c r="J111" s="18">
        <f>[1]фот!L11/1000</f>
        <v>0.11692952861978208</v>
      </c>
      <c r="K111" s="11" t="e">
        <f t="shared" si="7"/>
        <v>#DIV/0!</v>
      </c>
      <c r="L111" s="28">
        <v>1.837</v>
      </c>
      <c r="M111" s="28">
        <v>1.919</v>
      </c>
      <c r="N111" s="13">
        <v>95.726941115164138</v>
      </c>
    </row>
    <row r="112" spans="1:15" s="4" customFormat="1" ht="56.25">
      <c r="A112" s="40" t="s">
        <v>118</v>
      </c>
      <c r="B112" s="38" t="s">
        <v>81</v>
      </c>
      <c r="C112" s="45">
        <f>[1]фот!D12/1000</f>
        <v>1.4239999999999999</v>
      </c>
      <c r="D112" s="45">
        <f>[1]фот!C12/1000</f>
        <v>1.2343</v>
      </c>
      <c r="E112" s="10">
        <f t="shared" si="5"/>
        <v>115.36903508061249</v>
      </c>
      <c r="F112" s="45">
        <f>[1]фот!V12/1000</f>
        <v>1.4516</v>
      </c>
      <c r="G112" s="45">
        <f>[1]фот!U12/1000</f>
        <v>1.4102000000000003</v>
      </c>
      <c r="H112" s="10">
        <f t="shared" si="6"/>
        <v>101.12040845270171</v>
      </c>
      <c r="I112" s="18">
        <f>[1]фот!Y12/1000</f>
        <v>11.176998337509254</v>
      </c>
      <c r="J112" s="18">
        <f>[1]фот!L12/1000</f>
        <v>0.10891466784682528</v>
      </c>
      <c r="K112" s="11" t="e">
        <f t="shared" si="7"/>
        <v>#DIV/0!</v>
      </c>
      <c r="L112" s="28">
        <v>1.24</v>
      </c>
      <c r="M112" s="28">
        <v>1.4259999999999999</v>
      </c>
      <c r="N112" s="13">
        <v>86.956521739130437</v>
      </c>
    </row>
    <row r="113" spans="1:15" s="4" customFormat="1" ht="18.75">
      <c r="A113" s="61" t="s">
        <v>119</v>
      </c>
      <c r="B113" s="38" t="s">
        <v>94</v>
      </c>
      <c r="C113" s="45">
        <f>[1]фот!D13/1000</f>
        <v>4.0525000000000002</v>
      </c>
      <c r="D113" s="45">
        <f>[1]фот!C13/1000</f>
        <v>3.8058000000000001</v>
      </c>
      <c r="E113" s="10">
        <f t="shared" si="5"/>
        <v>106.48221136160598</v>
      </c>
      <c r="F113" s="45">
        <f>[1]фот!V13/1000</f>
        <v>4.3071000000000002</v>
      </c>
      <c r="G113" s="45">
        <f>[1]фот!U13/1000</f>
        <v>4.3416000000000006</v>
      </c>
      <c r="H113" s="10">
        <f t="shared" si="6"/>
        <v>99.732817394508928</v>
      </c>
      <c r="I113" s="18">
        <f>[1]фот!Y13/1000</f>
        <v>38.830780684199034</v>
      </c>
      <c r="J113" s="18">
        <f>[1]фот!L13/1000</f>
        <v>0.1001677247394125</v>
      </c>
      <c r="K113" s="11" t="e">
        <f t="shared" si="7"/>
        <v>#DIV/0!</v>
      </c>
      <c r="L113" s="28">
        <v>3.798</v>
      </c>
      <c r="M113" s="28">
        <v>4.33</v>
      </c>
      <c r="N113" s="13">
        <v>87.713625866050805</v>
      </c>
    </row>
    <row r="114" spans="1:15" s="4" customFormat="1" ht="18.75" hidden="1">
      <c r="A114" s="61"/>
      <c r="B114" s="38"/>
      <c r="C114" s="45">
        <f>[1]фот!G14/1000</f>
        <v>44.27238762640124</v>
      </c>
      <c r="D114" s="45">
        <f>[1]фот!M14/1000</f>
        <v>3.044</v>
      </c>
      <c r="E114" s="10">
        <f t="shared" si="5"/>
        <v>1454.4148366097647</v>
      </c>
      <c r="F114" s="45">
        <f>[1]фот!J14/1000</f>
        <v>43.617641362074352</v>
      </c>
      <c r="G114" s="45">
        <f>[1]фот!I14/1000</f>
        <v>44.591598638221704</v>
      </c>
      <c r="H114" s="10"/>
      <c r="I114" s="18">
        <f>[1]фот!Y14/1000</f>
        <v>40.825948390333586</v>
      </c>
      <c r="J114" s="18">
        <f>[1]фот!L14/1000</f>
        <v>9.7815827855715146E-2</v>
      </c>
      <c r="K114" s="11"/>
      <c r="L114" s="28">
        <v>2894</v>
      </c>
      <c r="M114" s="28">
        <v>86.430236473426078</v>
      </c>
      <c r="N114" s="13">
        <v>3348.3652458706301</v>
      </c>
    </row>
    <row r="115" spans="1:15" s="4" customFormat="1" ht="37.5">
      <c r="A115" s="40" t="s">
        <v>120</v>
      </c>
      <c r="B115" s="38" t="s">
        <v>94</v>
      </c>
      <c r="C115" s="45">
        <f>[1]фот!D15/1000</f>
        <v>3.5613000000000001</v>
      </c>
      <c r="D115" s="45">
        <f>[1]фот!C15/1000</f>
        <v>3.2296100000000001</v>
      </c>
      <c r="E115" s="10">
        <f t="shared" si="5"/>
        <v>110.27028031248356</v>
      </c>
      <c r="F115" s="45">
        <f>[1]фот!V15/1000</f>
        <v>3.6336999999999997</v>
      </c>
      <c r="G115" s="45">
        <f>[1]фот!U15/1000</f>
        <v>3.6514000000000002</v>
      </c>
      <c r="H115" s="10">
        <f t="shared" ref="H115:H120" si="8">M115/G115*100</f>
        <v>100.18075258804842</v>
      </c>
      <c r="I115" s="18">
        <f>[1]фот!Y15/1000</f>
        <v>28.075393708128004</v>
      </c>
      <c r="J115" s="18">
        <f>[1]фот!L15/1000</f>
        <v>0.12380134396693794</v>
      </c>
      <c r="K115" s="11" t="e">
        <f t="shared" ref="K115:K120" si="9">U115/V115*100</f>
        <v>#DIV/0!</v>
      </c>
      <c r="L115" s="28">
        <v>3.18</v>
      </c>
      <c r="M115" s="28">
        <v>3.6579999999999999</v>
      </c>
      <c r="N115" s="13">
        <v>86.932750136686721</v>
      </c>
    </row>
    <row r="116" spans="1:15" s="4" customFormat="1" ht="18.75">
      <c r="A116" s="61" t="s">
        <v>121</v>
      </c>
      <c r="B116" s="38" t="s">
        <v>81</v>
      </c>
      <c r="C116" s="45">
        <f>[1]фот!D16/1000</f>
        <v>3.49</v>
      </c>
      <c r="D116" s="45">
        <f>[1]фот!C16/1000</f>
        <v>3.3713000000000002</v>
      </c>
      <c r="E116" s="10">
        <f t="shared" si="5"/>
        <v>103.52089698335953</v>
      </c>
      <c r="F116" s="45">
        <f>[1]фот!V16/1000</f>
        <v>3.4079999999999999</v>
      </c>
      <c r="G116" s="45">
        <f>[1]фот!U16/1000</f>
        <v>3.46</v>
      </c>
      <c r="H116" s="10">
        <f t="shared" si="8"/>
        <v>99.306358381502889</v>
      </c>
      <c r="I116" s="18">
        <f>[1]фот!Y16/1000</f>
        <v>15.421440378933848</v>
      </c>
      <c r="J116" s="18">
        <f>[1]фот!L16/1000</f>
        <v>0.12343632506257729</v>
      </c>
      <c r="K116" s="11" t="e">
        <f t="shared" si="9"/>
        <v>#DIV/0!</v>
      </c>
      <c r="L116" s="28">
        <v>3.3929999999999998</v>
      </c>
      <c r="M116" s="28">
        <v>3.4359999999999999</v>
      </c>
      <c r="N116" s="13">
        <v>98.748544819557623</v>
      </c>
    </row>
    <row r="117" spans="1:15" s="4" customFormat="1" ht="28.5" customHeight="1">
      <c r="A117" s="59" t="s">
        <v>122</v>
      </c>
      <c r="B117" s="38" t="s">
        <v>81</v>
      </c>
      <c r="C117" s="45">
        <f>[1]фот!D17/1000</f>
        <v>2.2862499999999999</v>
      </c>
      <c r="D117" s="45">
        <f>[1]фот!C17/1000</f>
        <v>2.3674200000000001</v>
      </c>
      <c r="E117" s="10">
        <f t="shared" si="5"/>
        <v>96.571373055900509</v>
      </c>
      <c r="F117" s="45">
        <f>[1]фот!V17/1000</f>
        <v>2.3681199999999998</v>
      </c>
      <c r="G117" s="45">
        <f>[1]фот!U17/1000</f>
        <v>2.4916100000000001</v>
      </c>
      <c r="H117" s="10">
        <f t="shared" si="8"/>
        <v>91.948579432575713</v>
      </c>
      <c r="I117" s="18">
        <f>[1]фот!Y17/1000</f>
        <v>15.025917262764207</v>
      </c>
      <c r="J117" s="18">
        <f>[1]фот!L17/1000</f>
        <v>0.10901612227130436</v>
      </c>
      <c r="K117" s="11" t="e">
        <f t="shared" si="9"/>
        <v>#DIV/0!</v>
      </c>
      <c r="L117" s="28">
        <v>2.4329999999999998</v>
      </c>
      <c r="M117" s="28">
        <v>2.2909999999999999</v>
      </c>
      <c r="N117" s="13">
        <v>106.19816673941509</v>
      </c>
    </row>
    <row r="118" spans="1:15" s="4" customFormat="1" ht="37.5">
      <c r="A118" s="59" t="s">
        <v>123</v>
      </c>
      <c r="B118" s="38" t="s">
        <v>81</v>
      </c>
      <c r="C118" s="45">
        <f>[1]фот!D18/1000</f>
        <v>0.90049000000000001</v>
      </c>
      <c r="D118" s="45">
        <f>[1]фот!C18/1000</f>
        <v>0.8723200000000001</v>
      </c>
      <c r="E118" s="10">
        <f t="shared" si="5"/>
        <v>103.22931951577401</v>
      </c>
      <c r="F118" s="45">
        <f>[1]фот!V18/1000</f>
        <v>0.85839999999999994</v>
      </c>
      <c r="G118" s="45">
        <f>[1]фот!U18/1000</f>
        <v>0.93620999999999999</v>
      </c>
      <c r="H118" s="10">
        <f t="shared" si="8"/>
        <v>94.530073380972226</v>
      </c>
      <c r="I118" s="18">
        <f>[1]фот!Y18/1000</f>
        <v>13.139066092721361</v>
      </c>
      <c r="J118" s="18">
        <f>[1]фот!L18/1000</f>
        <v>0.12983631265649481</v>
      </c>
      <c r="K118" s="11" t="e">
        <f t="shared" si="9"/>
        <v>#DIV/0!</v>
      </c>
      <c r="L118" s="28">
        <v>0.85899999999999999</v>
      </c>
      <c r="M118" s="28">
        <v>0.88500000000000001</v>
      </c>
      <c r="N118" s="13">
        <v>97.062146892655363</v>
      </c>
    </row>
    <row r="119" spans="1:15" s="4" customFormat="1" ht="18.75">
      <c r="A119" s="61" t="s">
        <v>124</v>
      </c>
      <c r="B119" s="38" t="s">
        <v>94</v>
      </c>
      <c r="C119" s="45">
        <f>[1]фот!D19/1000</f>
        <v>1.8645999999999998</v>
      </c>
      <c r="D119" s="45">
        <f>[1]фот!C19/1000</f>
        <v>1.6821999999999999</v>
      </c>
      <c r="E119" s="10">
        <f t="shared" si="5"/>
        <v>110.8429437641184</v>
      </c>
      <c r="F119" s="45">
        <f>[1]фот!V19/1000</f>
        <v>1.8180000000000001</v>
      </c>
      <c r="G119" s="45">
        <f>[1]фот!U19/1000</f>
        <v>1.7048999999999999</v>
      </c>
      <c r="H119" s="10">
        <f t="shared" si="8"/>
        <v>109.09730775998594</v>
      </c>
      <c r="I119" s="18">
        <f>[1]фот!Y19/1000</f>
        <v>22.129563154567553</v>
      </c>
      <c r="J119" s="18">
        <f>[1]фот!L19/1000</f>
        <v>0.13941577905490718</v>
      </c>
      <c r="K119" s="11" t="e">
        <f t="shared" si="9"/>
        <v>#DIV/0!</v>
      </c>
      <c r="L119" s="28">
        <v>1.69</v>
      </c>
      <c r="M119" s="28">
        <v>1.86</v>
      </c>
      <c r="N119" s="13">
        <v>90.86021505376344</v>
      </c>
    </row>
    <row r="120" spans="1:15" s="4" customFormat="1" ht="101.25" customHeight="1">
      <c r="A120" s="64" t="s">
        <v>125</v>
      </c>
      <c r="B120" s="38" t="s">
        <v>94</v>
      </c>
      <c r="C120" s="45">
        <f>[1]фот!D20/1000</f>
        <v>4.0916399999999999</v>
      </c>
      <c r="D120" s="45">
        <f>[1]фот!C20/1000</f>
        <v>4.992049999999999</v>
      </c>
      <c r="E120" s="10">
        <f t="shared" si="5"/>
        <v>81.963121362967129</v>
      </c>
      <c r="F120" s="45">
        <f>[1]фот!V20/1000</f>
        <v>3.6894999999999998</v>
      </c>
      <c r="G120" s="45">
        <f>[1]фот!U20/1000</f>
        <v>5.1940200000000001</v>
      </c>
      <c r="H120" s="10">
        <f t="shared" si="8"/>
        <v>71.928872049010209</v>
      </c>
      <c r="I120" s="18">
        <f>[1]фот!Y20/1000</f>
        <v>15.496688833183802</v>
      </c>
      <c r="J120" s="18">
        <f>[1]фот!L20/1000</f>
        <v>0.125536835823925</v>
      </c>
      <c r="K120" s="11" t="e">
        <f t="shared" si="9"/>
        <v>#DIV/0!</v>
      </c>
      <c r="L120" s="28">
        <v>3.62</v>
      </c>
      <c r="M120" s="13">
        <v>3.7360000000000002</v>
      </c>
      <c r="N120" s="13">
        <v>96.895074946466806</v>
      </c>
      <c r="O120" s="65"/>
    </row>
    <row r="121" spans="1:15" s="4" customFormat="1" ht="18.75">
      <c r="A121" s="66" t="s">
        <v>126</v>
      </c>
      <c r="B121" s="38"/>
      <c r="C121" s="45"/>
      <c r="D121" s="45"/>
      <c r="E121" s="38"/>
      <c r="F121" s="45"/>
      <c r="G121" s="45"/>
      <c r="H121" s="10"/>
      <c r="I121" s="18"/>
      <c r="J121" s="18"/>
      <c r="K121" s="11"/>
      <c r="L121" s="2"/>
      <c r="M121" s="13"/>
      <c r="N121" s="13"/>
    </row>
    <row r="122" spans="1:15" s="4" customFormat="1" ht="18.75">
      <c r="A122" s="67" t="s">
        <v>127</v>
      </c>
      <c r="B122" s="38" t="s">
        <v>94</v>
      </c>
      <c r="C122" s="45">
        <f>[1]фот!D21/1000</f>
        <v>2.8029999999999999</v>
      </c>
      <c r="D122" s="45">
        <f>[1]фот!C21/1000</f>
        <v>2.6789999999999998</v>
      </c>
      <c r="E122" s="10">
        <f>C122/D122*100</f>
        <v>104.62859275849199</v>
      </c>
      <c r="F122" s="45">
        <f>[1]фот!V21/1000</f>
        <v>2.738</v>
      </c>
      <c r="G122" s="45">
        <f>[1]фот!U21/1000</f>
        <v>2.7949999999999999</v>
      </c>
      <c r="H122" s="10">
        <f>M122/G122*100</f>
        <v>98.640429338103758</v>
      </c>
      <c r="I122" s="18">
        <f>[1]фот!Y21/1000</f>
        <v>15.012407871198569</v>
      </c>
      <c r="J122" s="18">
        <f>[1]фот!L21/1000</f>
        <v>0.12791681256978721</v>
      </c>
      <c r="K122" s="11" t="e">
        <f>U122/V122*100</f>
        <v>#DIV/0!</v>
      </c>
      <c r="L122" s="3">
        <v>2.6989999999999998</v>
      </c>
      <c r="M122" s="3">
        <v>2.7570000000000001</v>
      </c>
      <c r="N122" s="13">
        <v>97.896264055132377</v>
      </c>
    </row>
    <row r="123" spans="1:15" s="4" customFormat="1" ht="18.75">
      <c r="A123" s="67" t="s">
        <v>128</v>
      </c>
      <c r="B123" s="38" t="s">
        <v>81</v>
      </c>
      <c r="C123" s="45">
        <f>[1]фот!D22/1000</f>
        <v>0</v>
      </c>
      <c r="D123" s="45">
        <f>[1]фот!C22/1000</f>
        <v>0</v>
      </c>
      <c r="E123" s="10" t="e">
        <f>C123/D123*100</f>
        <v>#DIV/0!</v>
      </c>
      <c r="F123" s="45">
        <f>[1]фот!V22/1000</f>
        <v>0</v>
      </c>
      <c r="G123" s="45">
        <f>[1]фот!U22/1000</f>
        <v>1.4110100000000003</v>
      </c>
      <c r="H123" s="10">
        <f>M123/G123*100</f>
        <v>0</v>
      </c>
      <c r="I123" s="18">
        <f>[1]фот!Y22/1000</f>
        <v>14.883822384123581</v>
      </c>
      <c r="J123" s="18" t="e">
        <f>[1]фот!L22/1000</f>
        <v>#DIV/0!</v>
      </c>
      <c r="K123" s="11" t="e">
        <f>U123/V123*100</f>
        <v>#DIV/0!</v>
      </c>
      <c r="L123" s="3"/>
      <c r="M123" s="3"/>
      <c r="N123" s="13"/>
    </row>
    <row r="124" spans="1:15" s="4" customFormat="1" ht="18.75">
      <c r="A124" s="67" t="s">
        <v>129</v>
      </c>
      <c r="B124" s="38" t="s">
        <v>94</v>
      </c>
      <c r="C124" s="45">
        <f>[1]фот!D23/1000</f>
        <v>0.43248999999999999</v>
      </c>
      <c r="D124" s="45">
        <f>[1]фот!C23/1000</f>
        <v>0.39432</v>
      </c>
      <c r="E124" s="10">
        <f>C124/D124*100</f>
        <v>109.67995536620003</v>
      </c>
      <c r="F124" s="45">
        <f>[1]фот!V23/1000</f>
        <v>0.41239999999999999</v>
      </c>
      <c r="G124" s="45">
        <f>[1]фот!U23/1000</f>
        <v>0.44621</v>
      </c>
      <c r="H124" s="10">
        <f>M124/G124*100</f>
        <v>98.832388337329959</v>
      </c>
      <c r="I124" s="18">
        <f>[1]фот!Y23/1000</f>
        <v>11.530506463075433</v>
      </c>
      <c r="J124" s="18">
        <f>[1]фот!L23/1000</f>
        <v>0.15496396408242608</v>
      </c>
      <c r="K124" s="11" t="e">
        <f>U124/V124*100</f>
        <v>#DIV/0!</v>
      </c>
      <c r="L124" s="3">
        <v>0.39200000000000002</v>
      </c>
      <c r="M124" s="3">
        <v>0.441</v>
      </c>
      <c r="N124" s="13">
        <v>88.8888888888889</v>
      </c>
    </row>
    <row r="125" spans="1:15" s="4" customFormat="1" ht="18.75">
      <c r="A125" s="67" t="s">
        <v>130</v>
      </c>
      <c r="B125" s="38" t="s">
        <v>94</v>
      </c>
      <c r="C125" s="45"/>
      <c r="D125" s="45"/>
      <c r="E125" s="38"/>
      <c r="F125" s="45"/>
      <c r="G125" s="45"/>
      <c r="H125" s="10"/>
      <c r="I125" s="18"/>
      <c r="J125" s="18"/>
      <c r="K125" s="11"/>
      <c r="L125" s="3"/>
      <c r="M125" s="3"/>
      <c r="N125" s="13"/>
    </row>
    <row r="126" spans="1:15" s="4" customFormat="1" ht="18.75">
      <c r="A126" s="67" t="s">
        <v>131</v>
      </c>
      <c r="B126" s="38" t="s">
        <v>94</v>
      </c>
      <c r="C126" s="45"/>
      <c r="D126" s="45"/>
      <c r="E126" s="38"/>
      <c r="F126" s="45"/>
      <c r="G126" s="45"/>
      <c r="H126" s="10"/>
      <c r="I126" s="18"/>
      <c r="J126" s="18"/>
      <c r="K126" s="11"/>
      <c r="L126" s="3"/>
      <c r="M126" s="3"/>
      <c r="N126" s="13"/>
    </row>
    <row r="127" spans="1:15" s="4" customFormat="1" ht="18.75">
      <c r="A127" s="67" t="s">
        <v>132</v>
      </c>
      <c r="B127" s="38" t="s">
        <v>81</v>
      </c>
      <c r="C127" s="45">
        <f>[1]фот!D24/1000</f>
        <v>0.53649999999999998</v>
      </c>
      <c r="D127" s="45">
        <f>[1]фот!C24/1000</f>
        <v>0.53561000000000003</v>
      </c>
      <c r="E127" s="10">
        <f>C127/D127*100</f>
        <v>100.1661656802524</v>
      </c>
      <c r="F127" s="45">
        <f>[1]фот!V24/1000</f>
        <v>0.53910000000000002</v>
      </c>
      <c r="G127" s="45">
        <f>[1]фот!U24/1000</f>
        <v>0.54179999999999995</v>
      </c>
      <c r="H127" s="10">
        <f>M127/G127*100</f>
        <v>99.29863418235513</v>
      </c>
      <c r="I127" s="18">
        <f>[1]фот!Y24/1000</f>
        <v>22.857479184610966</v>
      </c>
      <c r="J127" s="18">
        <f>[1]фот!L24/1000</f>
        <v>0.10531488776424563</v>
      </c>
      <c r="K127" s="11" t="e">
        <f>U127/V127*100</f>
        <v>#DIV/0!</v>
      </c>
      <c r="L127" s="3">
        <v>0.52700000000000002</v>
      </c>
      <c r="M127" s="3">
        <v>0.53800000000000003</v>
      </c>
      <c r="N127" s="13">
        <v>97.955390334572485</v>
      </c>
    </row>
    <row r="128" spans="1:15" s="4" customFormat="1" ht="51" customHeight="1">
      <c r="A128" s="37" t="s">
        <v>133</v>
      </c>
      <c r="B128" s="38" t="s">
        <v>33</v>
      </c>
      <c r="C128" s="10">
        <v>2.6</v>
      </c>
      <c r="D128" s="10">
        <v>2.6</v>
      </c>
      <c r="E128" s="38"/>
      <c r="F128" s="10">
        <v>2.11</v>
      </c>
      <c r="G128" s="10">
        <v>2.1</v>
      </c>
      <c r="H128" s="10"/>
      <c r="I128" s="11">
        <v>2.5</v>
      </c>
      <c r="J128" s="11">
        <v>2.6</v>
      </c>
      <c r="K128" s="11"/>
      <c r="L128" s="13">
        <v>2.4</v>
      </c>
      <c r="M128" s="13">
        <v>2.5</v>
      </c>
      <c r="N128" s="13"/>
    </row>
    <row r="129" spans="1:14" s="4" customFormat="1" ht="27.75" customHeight="1">
      <c r="A129" s="37" t="s">
        <v>134</v>
      </c>
      <c r="B129" s="68" t="s">
        <v>38</v>
      </c>
      <c r="C129" s="10" t="s">
        <v>135</v>
      </c>
      <c r="D129" s="10" t="s">
        <v>135</v>
      </c>
      <c r="E129" s="68"/>
      <c r="F129" s="10" t="s">
        <v>135</v>
      </c>
      <c r="G129" s="10" t="s">
        <v>135</v>
      </c>
      <c r="H129" s="10"/>
      <c r="I129" s="18" t="s">
        <v>135</v>
      </c>
      <c r="J129" s="18" t="s">
        <v>135</v>
      </c>
      <c r="K129" s="11"/>
      <c r="L129" s="2" t="s">
        <v>135</v>
      </c>
      <c r="M129" s="13"/>
      <c r="N129" s="13"/>
    </row>
    <row r="130" spans="1:14" s="4" customFormat="1" ht="39">
      <c r="A130" s="37" t="s">
        <v>136</v>
      </c>
      <c r="B130" s="68" t="s">
        <v>38</v>
      </c>
      <c r="C130" s="69">
        <f>[1]фот!H4</f>
        <v>23189.226843023429</v>
      </c>
      <c r="D130" s="69">
        <f>[1]фот!G4</f>
        <v>26062.001500287639</v>
      </c>
      <c r="E130" s="10">
        <f t="shared" ref="E130:E159" si="10">C130/D130*100</f>
        <v>88.977152590400607</v>
      </c>
      <c r="F130" s="69">
        <f>[1]фот!Z4</f>
        <v>24718.511384739362</v>
      </c>
      <c r="G130" s="69">
        <f>[1]фот!Y4</f>
        <v>21755.181987455584</v>
      </c>
      <c r="H130" s="10">
        <f>M130/G130*100</f>
        <v>120.8815445219621</v>
      </c>
      <c r="I130" s="34">
        <f>[1]фот!Q4</f>
        <v>26273.020668464138</v>
      </c>
      <c r="J130" s="34">
        <f>[1]фот!P4</f>
        <v>19823.772011821016</v>
      </c>
      <c r="K130" s="11" t="e">
        <f>U130/V130*100</f>
        <v>#DIV/0!</v>
      </c>
      <c r="L130" s="70">
        <v>26599</v>
      </c>
      <c r="M130" s="70">
        <v>26298</v>
      </c>
      <c r="N130" s="13">
        <v>101.14457373184274</v>
      </c>
    </row>
    <row r="131" spans="1:14" s="4" customFormat="1" ht="18.75">
      <c r="A131" s="46" t="s">
        <v>20</v>
      </c>
      <c r="B131" s="38"/>
      <c r="C131" s="69"/>
      <c r="D131" s="69"/>
      <c r="E131" s="38"/>
      <c r="F131" s="69"/>
      <c r="G131" s="69"/>
      <c r="H131" s="10"/>
      <c r="I131" s="34"/>
      <c r="J131" s="34"/>
      <c r="K131" s="11"/>
      <c r="L131" s="70"/>
      <c r="M131" s="70"/>
      <c r="N131" s="13"/>
    </row>
    <row r="132" spans="1:14" s="4" customFormat="1" ht="18.75">
      <c r="A132" s="59" t="s">
        <v>137</v>
      </c>
      <c r="B132" s="38" t="s">
        <v>38</v>
      </c>
      <c r="C132" s="69">
        <f>[1]фот!H5</f>
        <v>5694.0068493150684</v>
      </c>
      <c r="D132" s="69">
        <f>[1]фот!G5</f>
        <v>6937.3818407960207</v>
      </c>
      <c r="E132" s="10">
        <f t="shared" si="10"/>
        <v>82.077172339438604</v>
      </c>
      <c r="F132" s="69">
        <f>[1]фот!Z5</f>
        <v>6220.5800981704606</v>
      </c>
      <c r="G132" s="69">
        <f>[1]фот!Y5</f>
        <v>6104.8459276307367</v>
      </c>
      <c r="H132" s="10">
        <f t="shared" ref="H132:H140" si="11">M132/G132*100</f>
        <v>97.692883173459578</v>
      </c>
      <c r="I132" s="34">
        <f>[1]фот!Q5</f>
        <v>5964.1975308641977</v>
      </c>
      <c r="J132" s="34">
        <f>[1]фот!P5</f>
        <v>5789.6055226824456</v>
      </c>
      <c r="K132" s="11" t="e">
        <f t="shared" ref="K132:K140" si="12">U132/V132*100</f>
        <v>#DIV/0!</v>
      </c>
      <c r="L132" s="29">
        <v>7015</v>
      </c>
      <c r="M132" s="29">
        <v>5964</v>
      </c>
      <c r="N132" s="13">
        <v>117.62240107310531</v>
      </c>
    </row>
    <row r="133" spans="1:14" s="4" customFormat="1" ht="18.75">
      <c r="A133" s="59" t="s">
        <v>138</v>
      </c>
      <c r="B133" s="38" t="s">
        <v>38</v>
      </c>
      <c r="C133" s="69">
        <f>[1]фот!H6</f>
        <v>9523.0801934791361</v>
      </c>
      <c r="D133" s="69">
        <f>[1]фот!G6</f>
        <v>9026.6115970197607</v>
      </c>
      <c r="E133" s="10">
        <f t="shared" si="10"/>
        <v>105.50005493338486</v>
      </c>
      <c r="F133" s="69">
        <f>[1]фот!Z6</f>
        <v>8982.517550229968</v>
      </c>
      <c r="G133" s="69">
        <f>[1]фот!Y6</f>
        <v>7447.3471893361402</v>
      </c>
      <c r="H133" s="10">
        <f t="shared" si="11"/>
        <v>130.2074383464375</v>
      </c>
      <c r="I133" s="34">
        <f>[1]фот!Q6</f>
        <v>9696.6788419913428</v>
      </c>
      <c r="J133" s="34">
        <f>[1]фот!P6</f>
        <v>7617.2467922467913</v>
      </c>
      <c r="K133" s="11" t="e">
        <f t="shared" si="12"/>
        <v>#DIV/0!</v>
      </c>
      <c r="L133" s="29">
        <v>8906</v>
      </c>
      <c r="M133" s="29">
        <v>9697</v>
      </c>
      <c r="N133" s="13">
        <v>91.842837991131276</v>
      </c>
    </row>
    <row r="134" spans="1:14" s="4" customFormat="1" ht="34.5" customHeight="1">
      <c r="A134" s="71" t="s">
        <v>139</v>
      </c>
      <c r="B134" s="38" t="s">
        <v>38</v>
      </c>
      <c r="C134" s="69">
        <f>[1]фот!H7</f>
        <v>20734.13292498227</v>
      </c>
      <c r="D134" s="69">
        <f>[1]фот!G7</f>
        <v>23237.916449086162</v>
      </c>
      <c r="E134" s="10">
        <f t="shared" si="10"/>
        <v>89.225438822840957</v>
      </c>
      <c r="F134" s="69">
        <f>[1]фот!Z7</f>
        <v>20144.001551376845</v>
      </c>
      <c r="G134" s="69">
        <f>[1]фот!Y7</f>
        <v>20017.624659524994</v>
      </c>
      <c r="H134" s="10">
        <f t="shared" si="11"/>
        <v>106.95075147096908</v>
      </c>
      <c r="I134" s="34">
        <f>[1]фот!Q7</f>
        <v>21409.415594652539</v>
      </c>
      <c r="J134" s="34">
        <f>[1]фот!P7</f>
        <v>18228.710206488908</v>
      </c>
      <c r="K134" s="11" t="e">
        <f t="shared" si="12"/>
        <v>#DIV/0!</v>
      </c>
      <c r="L134" s="36">
        <v>23463</v>
      </c>
      <c r="M134" s="36">
        <v>21409</v>
      </c>
      <c r="N134" s="13">
        <v>109.59409594095942</v>
      </c>
    </row>
    <row r="135" spans="1:14" s="4" customFormat="1" ht="18.75">
      <c r="A135" s="61" t="s">
        <v>114</v>
      </c>
      <c r="B135" s="38" t="s">
        <v>38</v>
      </c>
      <c r="C135" s="69">
        <f>[1]фот!H8</f>
        <v>17337.03703703704</v>
      </c>
      <c r="D135" s="69">
        <f>[1]фот!G8</f>
        <v>17466.666666666668</v>
      </c>
      <c r="E135" s="10">
        <f t="shared" si="10"/>
        <v>99.257845631891442</v>
      </c>
      <c r="F135" s="69">
        <f>[1]фот!Z8</f>
        <v>16907.407407407409</v>
      </c>
      <c r="G135" s="69">
        <f>[1]фот!Y8</f>
        <v>13024.691358024691</v>
      </c>
      <c r="H135" s="10">
        <f t="shared" si="11"/>
        <v>129.80729857819907</v>
      </c>
      <c r="I135" s="34">
        <f>[1]фот!Q8</f>
        <v>16907.407407407409</v>
      </c>
      <c r="J135" s="34">
        <f>[1]фот!P8</f>
        <v>12203.703703703704</v>
      </c>
      <c r="K135" s="11" t="e">
        <f t="shared" si="12"/>
        <v>#DIV/0!</v>
      </c>
      <c r="L135" s="29">
        <v>17796</v>
      </c>
      <c r="M135" s="29">
        <v>16907</v>
      </c>
      <c r="N135" s="13">
        <v>105.25817708641392</v>
      </c>
    </row>
    <row r="136" spans="1:14" s="4" customFormat="1" ht="18.75">
      <c r="A136" s="61" t="s">
        <v>140</v>
      </c>
      <c r="B136" s="38" t="s">
        <v>38</v>
      </c>
      <c r="C136" s="69">
        <f>[1]фот!H9</f>
        <v>19896.586661626981</v>
      </c>
      <c r="D136" s="69">
        <f>[1]фот!G9</f>
        <v>23375.714998082087</v>
      </c>
      <c r="E136" s="10">
        <f t="shared" si="10"/>
        <v>85.116483766419307</v>
      </c>
      <c r="F136" s="69">
        <f>[1]фот!Z9</f>
        <v>17602.13982132015</v>
      </c>
      <c r="G136" s="69">
        <f>[1]фот!Y9</f>
        <v>16326.28072593614</v>
      </c>
      <c r="H136" s="10">
        <f t="shared" si="11"/>
        <v>114.44737667849094</v>
      </c>
      <c r="I136" s="34">
        <f>[1]фот!Q9</f>
        <v>18692.372325062359</v>
      </c>
      <c r="J136" s="34">
        <f>[1]фот!P9</f>
        <v>16429.085187539735</v>
      </c>
      <c r="K136" s="11" t="e">
        <f t="shared" si="12"/>
        <v>#DIV/0!</v>
      </c>
      <c r="L136" s="29">
        <v>23919</v>
      </c>
      <c r="M136" s="29">
        <v>18685</v>
      </c>
      <c r="N136" s="13">
        <v>128.01177415038799</v>
      </c>
    </row>
    <row r="137" spans="1:14" s="4" customFormat="1" ht="37.5">
      <c r="A137" s="63" t="s">
        <v>116</v>
      </c>
      <c r="B137" s="38" t="s">
        <v>38</v>
      </c>
      <c r="C137" s="69">
        <f>[1]фот!H10</f>
        <v>21704.762578107478</v>
      </c>
      <c r="D137" s="69">
        <f>[1]фот!G10</f>
        <v>23095.507466464187</v>
      </c>
      <c r="E137" s="10">
        <f t="shared" si="10"/>
        <v>93.978288243390466</v>
      </c>
      <c r="F137" s="69">
        <f>[1]фот!Z10</f>
        <v>22534.494328425782</v>
      </c>
      <c r="G137" s="69">
        <f>[1]фот!Y10</f>
        <v>24474.102001096482</v>
      </c>
      <c r="H137" s="10">
        <f t="shared" si="11"/>
        <v>97.891232123354882</v>
      </c>
      <c r="I137" s="34">
        <f>[1]фот!Q10</f>
        <v>23966.98577012337</v>
      </c>
      <c r="J137" s="34">
        <f>[1]фот!P10</f>
        <v>20928.78995691672</v>
      </c>
      <c r="K137" s="11" t="e">
        <f t="shared" si="12"/>
        <v>#DIV/0!</v>
      </c>
      <c r="L137" s="29">
        <v>22896</v>
      </c>
      <c r="M137" s="29">
        <v>23958</v>
      </c>
      <c r="N137" s="13">
        <v>95.567242674680685</v>
      </c>
    </row>
    <row r="138" spans="1:14" s="4" customFormat="1" ht="18.75">
      <c r="A138" s="61" t="s">
        <v>141</v>
      </c>
      <c r="B138" s="38" t="s">
        <v>38</v>
      </c>
      <c r="C138" s="69">
        <f>[1]фот!H11</f>
        <v>35525.569853610417</v>
      </c>
      <c r="D138" s="69">
        <f>[1]фот!G11</f>
        <v>39905.506741673365</v>
      </c>
      <c r="E138" s="10">
        <f t="shared" si="10"/>
        <v>89.024229371609565</v>
      </c>
      <c r="F138" s="69">
        <f>[1]фот!Z11</f>
        <v>34700.531329728721</v>
      </c>
      <c r="G138" s="69">
        <f>[1]фот!Y11</f>
        <v>32078.73850235662</v>
      </c>
      <c r="H138" s="10">
        <f t="shared" si="11"/>
        <v>111.55052121944003</v>
      </c>
      <c r="I138" s="34">
        <f>[1]фот!Q11</f>
        <v>35784.436338370673</v>
      </c>
      <c r="J138" s="34">
        <f>[1]фот!P11</f>
        <v>29173.211145612688</v>
      </c>
      <c r="K138" s="11" t="e">
        <f t="shared" si="12"/>
        <v>#DIV/0!</v>
      </c>
      <c r="L138" s="29">
        <v>39234</v>
      </c>
      <c r="M138" s="29">
        <v>35784</v>
      </c>
      <c r="N138" s="13">
        <v>109.64118041582832</v>
      </c>
    </row>
    <row r="139" spans="1:14" s="4" customFormat="1" ht="56.25">
      <c r="A139" s="40" t="s">
        <v>142</v>
      </c>
      <c r="B139" s="38" t="s">
        <v>38</v>
      </c>
      <c r="C139" s="69">
        <f>[1]фот!H12</f>
        <v>10445.961376404497</v>
      </c>
      <c r="D139" s="69">
        <f>[1]фот!G12</f>
        <v>11811.944691998164</v>
      </c>
      <c r="E139" s="10">
        <f t="shared" si="10"/>
        <v>88.435576433751564</v>
      </c>
      <c r="F139" s="69">
        <f>[1]фот!Z12</f>
        <v>10734.385046385598</v>
      </c>
      <c r="G139" s="69">
        <f>[1]фот!Y12</f>
        <v>11176.998337509254</v>
      </c>
      <c r="H139" s="10">
        <f t="shared" si="11"/>
        <v>97.995898981593911</v>
      </c>
      <c r="I139" s="34">
        <f>[1]фот!Q12</f>
        <v>10952.723235156616</v>
      </c>
      <c r="J139" s="34">
        <f>[1]фот!P12</f>
        <v>8986.9012106296777</v>
      </c>
      <c r="K139" s="11" t="e">
        <f t="shared" si="12"/>
        <v>#DIV/0!</v>
      </c>
      <c r="L139" s="29">
        <v>11650</v>
      </c>
      <c r="M139" s="29">
        <v>10953</v>
      </c>
      <c r="N139" s="13">
        <v>106.36355336437506</v>
      </c>
    </row>
    <row r="140" spans="1:14" s="4" customFormat="1" ht="18.75">
      <c r="A140" s="61" t="s">
        <v>143</v>
      </c>
      <c r="B140" s="38" t="s">
        <v>38</v>
      </c>
      <c r="C140" s="69">
        <f>[1]фот!H13</f>
        <v>37722.779354308041</v>
      </c>
      <c r="D140" s="69">
        <f>[1]фот!G13</f>
        <v>40617.139424620895</v>
      </c>
      <c r="E140" s="10">
        <f t="shared" si="10"/>
        <v>92.874042556137326</v>
      </c>
      <c r="F140" s="69">
        <f>[1]фот!Z13</f>
        <v>39961.982669442448</v>
      </c>
      <c r="G140" s="69">
        <f>[1]фот!Y13</f>
        <v>38830.780684199031</v>
      </c>
      <c r="H140" s="10">
        <f t="shared" si="11"/>
        <v>118.31335654473374</v>
      </c>
      <c r="I140" s="34">
        <f>[1]фот!Q13</f>
        <v>45939.322910652838</v>
      </c>
      <c r="J140" s="34">
        <f>[1]фот!P13</f>
        <v>32688.852141787513</v>
      </c>
      <c r="K140" s="11" t="e">
        <f t="shared" si="12"/>
        <v>#DIV/0!</v>
      </c>
      <c r="L140" s="29">
        <v>41339</v>
      </c>
      <c r="M140" s="29">
        <v>45942</v>
      </c>
      <c r="N140" s="13">
        <v>89.980845413782589</v>
      </c>
    </row>
    <row r="141" spans="1:14" s="4" customFormat="1" ht="18.75" hidden="1">
      <c r="A141" s="61"/>
      <c r="B141" s="38"/>
      <c r="C141" s="69">
        <f>[1]фот!H14</f>
        <v>41715.838806293301</v>
      </c>
      <c r="D141" s="69">
        <f>[1]фот!G14</f>
        <v>44272.387626401243</v>
      </c>
      <c r="E141" s="10">
        <f t="shared" si="10"/>
        <v>94.225410109611119</v>
      </c>
      <c r="F141" s="69">
        <f>[1]фот!Z14</f>
        <v>42381.773116549222</v>
      </c>
      <c r="G141" s="69">
        <f>[1]фот!Y14</f>
        <v>40825.948390333586</v>
      </c>
      <c r="H141" s="10"/>
      <c r="I141" s="34">
        <f>[1]фот!Q14</f>
        <v>49142.904073587379</v>
      </c>
      <c r="J141" s="34">
        <f>[1]фот!P14</f>
        <v>34942.732771145282</v>
      </c>
      <c r="K141" s="11"/>
      <c r="L141" s="29">
        <v>36119.033632803497</v>
      </c>
      <c r="M141" s="29" t="e">
        <v>#DIV/0!</v>
      </c>
      <c r="N141" s="13" t="e">
        <v>#DIV/0!</v>
      </c>
    </row>
    <row r="142" spans="1:14" s="4" customFormat="1" ht="37.5">
      <c r="A142" s="40" t="s">
        <v>144</v>
      </c>
      <c r="B142" s="38" t="s">
        <v>38</v>
      </c>
      <c r="C142" s="69">
        <f>[1]фот!H15</f>
        <v>33323.778937740833</v>
      </c>
      <c r="D142" s="69">
        <f>[1]фот!G15</f>
        <v>38425.783835822309</v>
      </c>
      <c r="E142" s="10">
        <f t="shared" si="10"/>
        <v>86.722444179980144</v>
      </c>
      <c r="F142" s="69">
        <f>[1]фот!Z15</f>
        <v>37532.930010121308</v>
      </c>
      <c r="G142" s="69">
        <f>[1]фот!Y15</f>
        <v>28075.393708128006</v>
      </c>
      <c r="H142" s="10">
        <f t="shared" ref="H142:H147" si="13">M142/G142*100</f>
        <v>134.04264385829435</v>
      </c>
      <c r="I142" s="34">
        <f>[1]фот!Q15</f>
        <v>37456.165769115112</v>
      </c>
      <c r="J142" s="34">
        <f>[1]фот!P15</f>
        <v>25360.693724275872</v>
      </c>
      <c r="K142" s="11" t="e">
        <f t="shared" ref="K142:K147" si="14">U142/V142*100</f>
        <v>#DIV/0!</v>
      </c>
      <c r="L142" s="29">
        <v>38092</v>
      </c>
      <c r="M142" s="29">
        <v>37633</v>
      </c>
      <c r="N142" s="13">
        <v>101.21967422209231</v>
      </c>
    </row>
    <row r="143" spans="1:14" s="4" customFormat="1" ht="30" customHeight="1">
      <c r="A143" s="61" t="s">
        <v>145</v>
      </c>
      <c r="B143" s="38" t="s">
        <v>38</v>
      </c>
      <c r="C143" s="69">
        <f>[1]фот!H16</f>
        <v>18697.693887297039</v>
      </c>
      <c r="D143" s="69">
        <f>[1]фот!G16</f>
        <v>20283.835118005914</v>
      </c>
      <c r="E143" s="10">
        <f t="shared" si="10"/>
        <v>92.180269552177236</v>
      </c>
      <c r="F143" s="69">
        <f>[1]фот!Z16</f>
        <v>19459.236111111109</v>
      </c>
      <c r="G143" s="69">
        <f>[1]фот!Y16</f>
        <v>15421.440378933848</v>
      </c>
      <c r="H143" s="10">
        <f t="shared" si="13"/>
        <v>143.52096468391073</v>
      </c>
      <c r="I143" s="34">
        <f>[1]фот!Q16</f>
        <v>22132.626600698488</v>
      </c>
      <c r="J143" s="34">
        <f>[1]фот!P16</f>
        <v>17143.821978444957</v>
      </c>
      <c r="K143" s="11" t="e">
        <f t="shared" si="14"/>
        <v>#DIV/0!</v>
      </c>
      <c r="L143" s="29">
        <v>24271</v>
      </c>
      <c r="M143" s="29">
        <v>22133</v>
      </c>
      <c r="N143" s="13">
        <v>109.65978403289208</v>
      </c>
    </row>
    <row r="144" spans="1:14" s="4" customFormat="1" ht="18.75">
      <c r="A144" s="59" t="s">
        <v>146</v>
      </c>
      <c r="B144" s="38" t="s">
        <v>38</v>
      </c>
      <c r="C144" s="69">
        <f>[1]фот!H17</f>
        <v>15156.991069801348</v>
      </c>
      <c r="D144" s="69">
        <f>[1]фот!G17</f>
        <v>18125.068874790089</v>
      </c>
      <c r="E144" s="10">
        <f t="shared" si="10"/>
        <v>83.624460544163782</v>
      </c>
      <c r="F144" s="69">
        <f>[1]фот!Z17</f>
        <v>17212.180032168035</v>
      </c>
      <c r="G144" s="69">
        <f>[1]фот!Y17</f>
        <v>15025.917262764207</v>
      </c>
      <c r="H144" s="10">
        <f t="shared" si="13"/>
        <v>111.05478426499877</v>
      </c>
      <c r="I144" s="34">
        <f>[1]фот!Q17</f>
        <v>16690.697390135079</v>
      </c>
      <c r="J144" s="34">
        <f>[1]фот!P17</f>
        <v>14489.394870522176</v>
      </c>
      <c r="K144" s="11" t="e">
        <f t="shared" si="14"/>
        <v>#DIV/0!</v>
      </c>
      <c r="L144" s="29">
        <v>19509</v>
      </c>
      <c r="M144" s="29">
        <v>16687</v>
      </c>
      <c r="N144" s="13">
        <v>116.91136813088032</v>
      </c>
    </row>
    <row r="145" spans="1:14" s="4" customFormat="1" ht="37.5">
      <c r="A145" s="59" t="s">
        <v>147</v>
      </c>
      <c r="B145" s="38" t="s">
        <v>38</v>
      </c>
      <c r="C145" s="69">
        <f>[1]фот!H18</f>
        <v>14077.195101185651</v>
      </c>
      <c r="D145" s="69">
        <f>[1]фот!G18</f>
        <v>17062.512610051359</v>
      </c>
      <c r="E145" s="10">
        <f t="shared" si="10"/>
        <v>82.50364657836451</v>
      </c>
      <c r="F145" s="69">
        <f>[1]фот!Z18</f>
        <v>15679.526509267886</v>
      </c>
      <c r="G145" s="69">
        <f>[1]фот!Y18</f>
        <v>13139.066092721361</v>
      </c>
      <c r="H145" s="10">
        <f t="shared" si="13"/>
        <v>117.06311461908699</v>
      </c>
      <c r="I145" s="34">
        <f>[1]фот!Q18</f>
        <v>15384.832730560576</v>
      </c>
      <c r="J145" s="34">
        <f>[1]фот!P18</f>
        <v>13223.854862198776</v>
      </c>
      <c r="K145" s="11" t="e">
        <f t="shared" si="14"/>
        <v>#DIV/0!</v>
      </c>
      <c r="L145" s="29">
        <v>19027</v>
      </c>
      <c r="M145" s="29">
        <v>15381</v>
      </c>
      <c r="N145" s="13">
        <v>123.7045705740849</v>
      </c>
    </row>
    <row r="146" spans="1:14" s="4" customFormat="1" ht="28.5" customHeight="1">
      <c r="A146" s="61" t="s">
        <v>148</v>
      </c>
      <c r="B146" s="38" t="s">
        <v>38</v>
      </c>
      <c r="C146" s="69">
        <f>[1]фот!H19</f>
        <v>20481.332010440132</v>
      </c>
      <c r="D146" s="69">
        <f>[1]фот!G19</f>
        <v>23986.652712508898</v>
      </c>
      <c r="E146" s="10">
        <f t="shared" si="10"/>
        <v>85.386369894617431</v>
      </c>
      <c r="F146" s="69">
        <f>[1]фот!Z19</f>
        <v>20539.244591125778</v>
      </c>
      <c r="G146" s="69">
        <f>[1]фот!Y19</f>
        <v>22129.563154567553</v>
      </c>
      <c r="H146" s="10">
        <f t="shared" si="13"/>
        <v>97.561799341456094</v>
      </c>
      <c r="I146" s="34">
        <f>[1]фот!Q19</f>
        <v>21589.499999999996</v>
      </c>
      <c r="J146" s="34">
        <f>[1]фот!P19</f>
        <v>19612.136883508778</v>
      </c>
      <c r="K146" s="11" t="e">
        <f t="shared" si="14"/>
        <v>#DIV/0!</v>
      </c>
      <c r="L146" s="29">
        <v>25171</v>
      </c>
      <c r="M146" s="29">
        <v>21590</v>
      </c>
      <c r="N146" s="13">
        <v>116.58638258452987</v>
      </c>
    </row>
    <row r="147" spans="1:14" s="4" customFormat="1" ht="97.5">
      <c r="A147" s="64" t="s">
        <v>149</v>
      </c>
      <c r="B147" s="38" t="s">
        <v>38</v>
      </c>
      <c r="C147" s="69">
        <f>[1]фот!H20</f>
        <v>19267.632269248552</v>
      </c>
      <c r="D147" s="69">
        <f>[1]фот!G20</f>
        <v>20582.27426608307</v>
      </c>
      <c r="E147" s="10">
        <f t="shared" si="10"/>
        <v>93.612746677849501</v>
      </c>
      <c r="F147" s="69">
        <f>[1]фот!Z20</f>
        <v>20252.589480658324</v>
      </c>
      <c r="G147" s="69">
        <f>[1]фот!Y20</f>
        <v>15496.688833183802</v>
      </c>
      <c r="H147" s="10">
        <f t="shared" si="13"/>
        <v>142.26910172442581</v>
      </c>
      <c r="I147" s="34">
        <f>[1]фот!Q20</f>
        <v>21873.366432917577</v>
      </c>
      <c r="J147" s="34">
        <f>[1]фот!P20</f>
        <v>16851.979657161628</v>
      </c>
      <c r="K147" s="11" t="e">
        <f t="shared" si="14"/>
        <v>#DIV/0!</v>
      </c>
      <c r="L147" s="72">
        <v>25251</v>
      </c>
      <c r="M147" s="72">
        <v>22047</v>
      </c>
      <c r="N147" s="13">
        <v>114.53258946795482</v>
      </c>
    </row>
    <row r="148" spans="1:14" s="4" customFormat="1" ht="18.75">
      <c r="A148" s="66" t="s">
        <v>126</v>
      </c>
      <c r="B148" s="38"/>
      <c r="C148" s="69"/>
      <c r="D148" s="69"/>
      <c r="E148" s="38"/>
      <c r="F148" s="69"/>
      <c r="G148" s="69"/>
      <c r="H148" s="10"/>
      <c r="I148" s="34"/>
      <c r="J148" s="34"/>
      <c r="K148" s="11"/>
      <c r="L148" s="73"/>
      <c r="M148" s="73"/>
      <c r="N148" s="13"/>
    </row>
    <row r="149" spans="1:14" s="4" customFormat="1" ht="24.75" customHeight="1">
      <c r="A149" s="67" t="s">
        <v>150</v>
      </c>
      <c r="B149" s="38" t="s">
        <v>38</v>
      </c>
      <c r="C149" s="69">
        <f>[1]фот!H21</f>
        <v>18769.643239386372</v>
      </c>
      <c r="D149" s="69">
        <f>[1]фот!G21</f>
        <v>20642.76222471071</v>
      </c>
      <c r="E149" s="10">
        <f t="shared" si="10"/>
        <v>90.926025475979685</v>
      </c>
      <c r="F149" s="69">
        <f>[1]фот!Z21</f>
        <v>19384.274409544676</v>
      </c>
      <c r="G149" s="69">
        <f>[1]фот!Y21</f>
        <v>15012.407871198569</v>
      </c>
      <c r="H149" s="10">
        <f>M149/G149*100</f>
        <v>147.93762726503158</v>
      </c>
      <c r="I149" s="34">
        <f>[1]фот!Q21</f>
        <v>22209.238907024541</v>
      </c>
      <c r="J149" s="34">
        <f>[1]фот!P21</f>
        <v>17555.419047619049</v>
      </c>
      <c r="K149" s="11" t="e">
        <f>U149/V149*100</f>
        <v>#DIV/0!</v>
      </c>
      <c r="L149" s="29">
        <v>24732</v>
      </c>
      <c r="M149" s="29">
        <v>22209</v>
      </c>
      <c r="N149" s="13">
        <v>111.36025935431582</v>
      </c>
    </row>
    <row r="150" spans="1:14" s="4" customFormat="1" ht="24.75" customHeight="1">
      <c r="A150" s="67" t="s">
        <v>151</v>
      </c>
      <c r="B150" s="38" t="s">
        <v>38</v>
      </c>
      <c r="C150" s="69"/>
      <c r="D150" s="69">
        <f>[1]фот!G22</f>
        <v>0</v>
      </c>
      <c r="E150" s="10"/>
      <c r="F150" s="69"/>
      <c r="G150" s="69">
        <f>[1]фот!Y22</f>
        <v>14883.822384123581</v>
      </c>
      <c r="H150" s="10">
        <f>M150/G150*100</f>
        <v>0</v>
      </c>
      <c r="I150" s="34" t="e">
        <f>[1]фот!Q22</f>
        <v>#DIV/0!</v>
      </c>
      <c r="J150" s="34">
        <f>[1]фот!P22</f>
        <v>15052.227849959623</v>
      </c>
      <c r="K150" s="11" t="e">
        <f>U150/V150*100</f>
        <v>#DIV/0!</v>
      </c>
      <c r="L150" s="29"/>
      <c r="M150" s="29"/>
      <c r="N150" s="13"/>
    </row>
    <row r="151" spans="1:14" s="4" customFormat="1" ht="25.5" customHeight="1">
      <c r="A151" s="67" t="s">
        <v>129</v>
      </c>
      <c r="B151" s="38" t="s">
        <v>38</v>
      </c>
      <c r="C151" s="69">
        <f>[1]фот!H23</f>
        <v>13316.414701945583</v>
      </c>
      <c r="D151" s="69">
        <f>[1]фот!G23</f>
        <v>19571.234868465541</v>
      </c>
      <c r="E151" s="10">
        <f t="shared" si="10"/>
        <v>68.040748534482447</v>
      </c>
      <c r="F151" s="69">
        <f>[1]фот!Z23</f>
        <v>16115.664403491754</v>
      </c>
      <c r="G151" s="69">
        <f>[1]фот!Y23</f>
        <v>11530.506463075433</v>
      </c>
      <c r="H151" s="10">
        <f>M151/G151*100</f>
        <v>128.44188629030833</v>
      </c>
      <c r="I151" s="34">
        <f>[1]фот!Q23</f>
        <v>14816.961584996976</v>
      </c>
      <c r="J151" s="34">
        <f>[1]фот!P23</f>
        <v>12377.444551310073</v>
      </c>
      <c r="K151" s="11" t="e">
        <f>U151/V151*100</f>
        <v>#DIV/0!</v>
      </c>
      <c r="L151" s="29">
        <v>21960</v>
      </c>
      <c r="M151" s="29">
        <v>14810</v>
      </c>
      <c r="N151" s="13">
        <v>148.27819041188386</v>
      </c>
    </row>
    <row r="152" spans="1:14" s="4" customFormat="1" ht="18.75">
      <c r="A152" s="67" t="s">
        <v>130</v>
      </c>
      <c r="B152" s="38" t="s">
        <v>38</v>
      </c>
      <c r="C152" s="69"/>
      <c r="D152" s="69"/>
      <c r="E152" s="10"/>
      <c r="F152" s="69"/>
      <c r="G152" s="69"/>
      <c r="H152" s="10"/>
      <c r="I152" s="34"/>
      <c r="J152" s="34"/>
      <c r="K152" s="11"/>
      <c r="L152" s="29"/>
      <c r="M152" s="29"/>
      <c r="N152" s="13"/>
    </row>
    <row r="153" spans="1:14" s="4" customFormat="1" ht="18.75">
      <c r="A153" s="67" t="s">
        <v>131</v>
      </c>
      <c r="B153" s="38" t="s">
        <v>38</v>
      </c>
      <c r="C153" s="69"/>
      <c r="D153" s="69"/>
      <c r="E153" s="10"/>
      <c r="F153" s="69"/>
      <c r="G153" s="69"/>
      <c r="H153" s="10"/>
      <c r="I153" s="34"/>
      <c r="J153" s="34"/>
      <c r="K153" s="11"/>
      <c r="L153" s="29"/>
      <c r="M153" s="29"/>
      <c r="N153" s="13"/>
    </row>
    <row r="154" spans="1:14" s="4" customFormat="1" ht="25.5" customHeight="1">
      <c r="A154" s="67" t="s">
        <v>152</v>
      </c>
      <c r="B154" s="38" t="s">
        <v>38</v>
      </c>
      <c r="C154" s="69">
        <f>[1]фот!H24</f>
        <v>24931.316316316312</v>
      </c>
      <c r="D154" s="69">
        <f>[1]фот!G24</f>
        <v>27311.886602814237</v>
      </c>
      <c r="E154" s="10">
        <f t="shared" si="10"/>
        <v>91.28375743090325</v>
      </c>
      <c r="F154" s="69">
        <f>[1]фот!Z24</f>
        <v>27827.277973577355</v>
      </c>
      <c r="G154" s="69">
        <f>[1]фот!Y24</f>
        <v>22857.479184610966</v>
      </c>
      <c r="H154" s="10">
        <f>M154/G154*100</f>
        <v>119.98698447230716</v>
      </c>
      <c r="I154" s="34">
        <f>[1]фот!Q24</f>
        <v>25930.689697870235</v>
      </c>
      <c r="J154" s="34">
        <f>[1]фот!P24</f>
        <v>21603.847978242844</v>
      </c>
      <c r="K154" s="11" t="e">
        <f>U154/V154*100</f>
        <v>#DIV/0!</v>
      </c>
      <c r="L154" s="29">
        <v>30363</v>
      </c>
      <c r="M154" s="29">
        <v>27426</v>
      </c>
      <c r="N154" s="13">
        <v>110.70881645154233</v>
      </c>
    </row>
    <row r="155" spans="1:14" s="4" customFormat="1" ht="35.25" customHeight="1">
      <c r="A155" s="37" t="s">
        <v>153</v>
      </c>
      <c r="B155" s="38" t="s">
        <v>15</v>
      </c>
      <c r="C155" s="38">
        <v>106.8</v>
      </c>
      <c r="D155" s="38">
        <v>114.9</v>
      </c>
      <c r="E155" s="10">
        <f t="shared" si="10"/>
        <v>92.95039164490862</v>
      </c>
      <c r="F155" s="69">
        <v>90.1</v>
      </c>
      <c r="G155" s="69">
        <v>56.7</v>
      </c>
      <c r="H155" s="10">
        <f>M155/G155*100</f>
        <v>101.94003527336859</v>
      </c>
      <c r="I155" s="24">
        <v>57.8</v>
      </c>
      <c r="J155" s="24">
        <v>31.9</v>
      </c>
      <c r="K155" s="11" t="e">
        <f>U155/V155*100</f>
        <v>#DIV/0!</v>
      </c>
      <c r="L155" s="19">
        <v>64.2</v>
      </c>
      <c r="M155" s="19">
        <v>57.8</v>
      </c>
      <c r="N155" s="13">
        <v>111.07266435986161</v>
      </c>
    </row>
    <row r="156" spans="1:14" s="4" customFormat="1" ht="34.5" customHeight="1">
      <c r="A156" s="37" t="s">
        <v>154</v>
      </c>
      <c r="B156" s="38" t="s">
        <v>15</v>
      </c>
      <c r="C156" s="69">
        <f>[1]фот!M4/1000</f>
        <v>25.61374</v>
      </c>
      <c r="D156" s="69">
        <f>[1]фот!E4/1000</f>
        <v>1883.3014741143106</v>
      </c>
      <c r="E156" s="10">
        <f t="shared" si="10"/>
        <v>1.3600445999781192</v>
      </c>
      <c r="F156" s="69">
        <f>[1]фот!X4/1000</f>
        <v>5634.0823899999996</v>
      </c>
      <c r="G156" s="69">
        <f>[1]фот!W4/1000</f>
        <v>5061.2432330962192</v>
      </c>
      <c r="H156" s="10">
        <f>M156/G156*100</f>
        <v>79.853897824379956</v>
      </c>
      <c r="I156" s="24">
        <f>[1]фот!O4/1000</f>
        <v>4037.7019224999999</v>
      </c>
      <c r="J156" s="24">
        <f>[1]фот!Z4/1000</f>
        <v>24.718511384739362</v>
      </c>
      <c r="K156" s="11" t="e">
        <f>U156/V156*100</f>
        <v>#DIV/0!</v>
      </c>
      <c r="L156" s="8">
        <v>3897.7</v>
      </c>
      <c r="M156" s="8">
        <v>4041.6</v>
      </c>
      <c r="N156" s="13">
        <v>96.439528899445762</v>
      </c>
    </row>
    <row r="157" spans="1:14" s="4" customFormat="1" ht="68.25" customHeight="1">
      <c r="A157" s="37" t="s">
        <v>155</v>
      </c>
      <c r="B157" s="38" t="s">
        <v>38</v>
      </c>
      <c r="C157" s="38">
        <v>6771</v>
      </c>
      <c r="D157" s="38">
        <v>6306</v>
      </c>
      <c r="E157" s="10">
        <f t="shared" si="10"/>
        <v>107.37392959086584</v>
      </c>
      <c r="F157" s="10">
        <v>6771</v>
      </c>
      <c r="G157" s="10">
        <v>6180</v>
      </c>
      <c r="H157" s="10">
        <f>M157/G157*100</f>
        <v>107.16828478964402</v>
      </c>
      <c r="I157" s="34">
        <v>6623</v>
      </c>
      <c r="J157" s="34">
        <v>6125</v>
      </c>
      <c r="K157" s="11" t="e">
        <f>U157/V157*100</f>
        <v>#DIV/0!</v>
      </c>
      <c r="L157" s="12" t="s">
        <v>156</v>
      </c>
      <c r="M157" s="12">
        <v>6623</v>
      </c>
      <c r="N157" s="13"/>
    </row>
    <row r="158" spans="1:14" s="4" customFormat="1" ht="58.5">
      <c r="A158" s="37" t="s">
        <v>157</v>
      </c>
      <c r="B158" s="38" t="s">
        <v>158</v>
      </c>
      <c r="C158" s="44">
        <f>C130/C157</f>
        <v>3.4247861236188788</v>
      </c>
      <c r="D158" s="38">
        <v>3.65</v>
      </c>
      <c r="E158" s="10"/>
      <c r="F158" s="10" t="s">
        <v>135</v>
      </c>
      <c r="G158" s="10" t="s">
        <v>135</v>
      </c>
      <c r="H158" s="10"/>
      <c r="I158" s="18" t="s">
        <v>135</v>
      </c>
      <c r="J158" s="18" t="s">
        <v>135</v>
      </c>
      <c r="K158" s="11"/>
      <c r="L158" s="30" t="s">
        <v>156</v>
      </c>
      <c r="M158" s="30">
        <v>3.9707081383059037</v>
      </c>
      <c r="N158" s="13"/>
    </row>
    <row r="159" spans="1:14" s="4" customFormat="1" ht="44.25" customHeight="1">
      <c r="A159" s="37" t="s">
        <v>159</v>
      </c>
      <c r="B159" s="38" t="s">
        <v>81</v>
      </c>
      <c r="C159" s="38">
        <v>13.259</v>
      </c>
      <c r="D159" s="38">
        <v>17.655000000000001</v>
      </c>
      <c r="E159" s="10">
        <f t="shared" si="10"/>
        <v>75.100538091192291</v>
      </c>
      <c r="F159" s="10">
        <v>17.655000000000001</v>
      </c>
      <c r="G159" s="10">
        <v>18.873999999999999</v>
      </c>
      <c r="H159" s="10"/>
      <c r="I159" s="18">
        <v>17.655000000000001</v>
      </c>
      <c r="J159" s="18">
        <v>18.873999999999999</v>
      </c>
      <c r="K159" s="11"/>
      <c r="L159" s="2" t="s">
        <v>156</v>
      </c>
      <c r="M159" s="2">
        <v>17.7</v>
      </c>
      <c r="N159" s="13"/>
    </row>
    <row r="160" spans="1:14" s="4" customFormat="1" ht="45.75" customHeight="1">
      <c r="A160" s="37" t="s">
        <v>160</v>
      </c>
      <c r="B160" s="38" t="s">
        <v>33</v>
      </c>
      <c r="C160" s="38">
        <v>17.2</v>
      </c>
      <c r="D160" s="38">
        <v>22.6</v>
      </c>
      <c r="E160" s="10"/>
      <c r="F160" s="10">
        <v>22.6</v>
      </c>
      <c r="G160" s="10">
        <f>G159/G81*100</f>
        <v>24.221968403896248</v>
      </c>
      <c r="H160" s="10"/>
      <c r="I160" s="18">
        <v>22.6</v>
      </c>
      <c r="J160" s="11" t="e">
        <f>V159/V81*100</f>
        <v>#DIV/0!</v>
      </c>
      <c r="K160" s="11"/>
      <c r="L160" s="13" t="s">
        <v>156</v>
      </c>
      <c r="M160" s="13">
        <v>22.6</v>
      </c>
      <c r="N160" s="13"/>
    </row>
    <row r="161" spans="1:14" s="4" customFormat="1" ht="39">
      <c r="A161" s="37" t="s">
        <v>161</v>
      </c>
      <c r="B161" s="38" t="s">
        <v>162</v>
      </c>
      <c r="C161" s="38">
        <v>673</v>
      </c>
      <c r="D161" s="38">
        <v>0</v>
      </c>
      <c r="E161" s="10"/>
      <c r="F161" s="69" t="s">
        <v>156</v>
      </c>
      <c r="G161" s="69">
        <v>0</v>
      </c>
      <c r="H161" s="69"/>
      <c r="I161" s="34">
        <v>1957</v>
      </c>
      <c r="J161" s="34">
        <v>0</v>
      </c>
      <c r="K161" s="11"/>
      <c r="L161" s="4" t="s">
        <v>156</v>
      </c>
      <c r="M161" s="74">
        <v>1.9570000000000001</v>
      </c>
      <c r="N161" s="13"/>
    </row>
    <row r="162" spans="1:14" s="4" customFormat="1" ht="37.5" customHeight="1">
      <c r="A162" s="75" t="s">
        <v>163</v>
      </c>
      <c r="B162" s="38" t="s">
        <v>162</v>
      </c>
      <c r="C162" s="38">
        <v>0</v>
      </c>
      <c r="D162" s="38">
        <v>0</v>
      </c>
      <c r="E162" s="10"/>
      <c r="F162" s="44">
        <v>0</v>
      </c>
      <c r="G162" s="44">
        <v>0</v>
      </c>
      <c r="H162" s="44"/>
      <c r="I162" s="34">
        <v>0</v>
      </c>
      <c r="J162" s="34">
        <v>0</v>
      </c>
      <c r="K162" s="11"/>
      <c r="L162" s="2">
        <v>0</v>
      </c>
      <c r="M162" s="30">
        <v>0</v>
      </c>
      <c r="N162" s="30"/>
    </row>
    <row r="163" spans="1:14" s="80" customFormat="1" ht="15.6" customHeight="1">
      <c r="A163" s="76" t="s">
        <v>164</v>
      </c>
      <c r="B163" s="76"/>
      <c r="C163" s="76"/>
      <c r="D163" s="76"/>
      <c r="E163" s="76"/>
      <c r="F163" s="76"/>
      <c r="G163" s="76"/>
      <c r="H163" s="76"/>
      <c r="I163" s="77"/>
      <c r="J163" s="77"/>
      <c r="K163" s="78"/>
      <c r="L163" s="79"/>
      <c r="M163" s="79"/>
      <c r="N163" s="79"/>
    </row>
    <row r="164" spans="1:14" s="80" customFormat="1" ht="36" hidden="1" customHeight="1">
      <c r="A164" s="97" t="s">
        <v>165</v>
      </c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79"/>
      <c r="M164" s="79"/>
      <c r="N164" s="79"/>
    </row>
    <row r="165" spans="1:14" s="80" customFormat="1" ht="18.75" hidden="1" customHeight="1">
      <c r="A165" s="76" t="s">
        <v>166</v>
      </c>
      <c r="B165" s="76"/>
      <c r="C165" s="76"/>
      <c r="D165" s="76"/>
      <c r="E165" s="76"/>
      <c r="F165" s="76"/>
      <c r="G165" s="76"/>
      <c r="H165" s="76"/>
      <c r="I165" s="77"/>
      <c r="J165" s="77"/>
      <c r="K165" s="78"/>
      <c r="L165" s="79"/>
      <c r="M165" s="79"/>
      <c r="N165" s="79"/>
    </row>
    <row r="166" spans="1:14" s="80" customFormat="1" ht="30" hidden="1" customHeight="1">
      <c r="A166" s="97" t="s">
        <v>167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79"/>
      <c r="M166" s="79"/>
      <c r="N166" s="79"/>
    </row>
    <row r="167" spans="1:14" s="80" customFormat="1" ht="27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79"/>
      <c r="M167" s="79"/>
      <c r="N167" s="79"/>
    </row>
    <row r="168" spans="1:14" s="80" customFormat="1" ht="38.25" customHeight="1">
      <c r="A168" s="81" t="s">
        <v>168</v>
      </c>
      <c r="B168" s="81"/>
      <c r="C168" s="81"/>
      <c r="D168" s="98" t="s">
        <v>169</v>
      </c>
      <c r="E168" s="98"/>
      <c r="F168" s="81"/>
      <c r="G168" s="98" t="s">
        <v>169</v>
      </c>
      <c r="H168" s="98"/>
      <c r="I168" s="81"/>
      <c r="J168" s="81"/>
      <c r="K168" s="81"/>
      <c r="L168" s="79"/>
      <c r="M168" s="98" t="s">
        <v>170</v>
      </c>
      <c r="N168" s="98"/>
    </row>
    <row r="169" spans="1:14" s="80" customFormat="1" ht="24" customHeight="1">
      <c r="A169" s="81"/>
      <c r="B169" s="81"/>
      <c r="C169" s="81"/>
      <c r="D169" s="81"/>
      <c r="E169" s="81"/>
      <c r="F169" s="81"/>
      <c r="G169" s="79"/>
      <c r="H169" s="79"/>
      <c r="I169" s="81"/>
      <c r="J169" s="81"/>
      <c r="K169" s="81"/>
      <c r="L169" s="79"/>
      <c r="M169" s="79"/>
      <c r="N169" s="79"/>
    </row>
    <row r="170" spans="1:14" s="4" customFormat="1">
      <c r="A170" s="82" t="s">
        <v>171</v>
      </c>
      <c r="B170" s="82"/>
      <c r="C170" s="82"/>
      <c r="D170" s="82"/>
      <c r="E170" s="82"/>
      <c r="F170" s="82"/>
      <c r="G170" s="82"/>
      <c r="H170" s="82"/>
      <c r="I170" s="83"/>
      <c r="J170" s="83"/>
      <c r="K170" s="84"/>
      <c r="L170" s="85"/>
      <c r="M170" s="85"/>
      <c r="N170" s="85"/>
    </row>
    <row r="171" spans="1:14" s="4" customFormat="1">
      <c r="A171" s="82" t="s">
        <v>172</v>
      </c>
      <c r="B171" s="82"/>
      <c r="C171" s="82"/>
      <c r="D171" s="82"/>
      <c r="E171" s="82"/>
      <c r="F171" s="82"/>
      <c r="G171" s="82"/>
      <c r="H171" s="82"/>
      <c r="I171" s="83"/>
      <c r="J171" s="83"/>
      <c r="K171" s="84"/>
      <c r="L171" s="85"/>
      <c r="M171" s="85"/>
      <c r="N171" s="85"/>
    </row>
    <row r="172" spans="1:14" s="80" customFormat="1" ht="49.5" customHeight="1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79"/>
      <c r="M172" s="79"/>
      <c r="N172" s="79"/>
    </row>
    <row r="173" spans="1:14" s="4" customFormat="1" ht="50.25" customHeight="1">
      <c r="A173" s="99"/>
      <c r="B173" s="99"/>
      <c r="C173" s="86"/>
      <c r="D173" s="86"/>
      <c r="E173" s="86"/>
      <c r="F173" s="87"/>
      <c r="G173" s="87"/>
      <c r="H173" s="87"/>
      <c r="I173" s="88"/>
      <c r="J173" s="100"/>
      <c r="K173" s="100"/>
      <c r="L173" s="87"/>
      <c r="M173" s="101"/>
      <c r="N173" s="101"/>
    </row>
    <row r="174" spans="1:14" s="4" customFormat="1" ht="15.75">
      <c r="A174" s="89"/>
      <c r="B174" s="90"/>
      <c r="C174" s="90"/>
      <c r="D174" s="90"/>
      <c r="E174" s="90"/>
      <c r="F174" s="90"/>
      <c r="G174" s="90"/>
      <c r="H174" s="90"/>
      <c r="I174" s="91"/>
      <c r="J174" s="91"/>
      <c r="K174" s="92"/>
      <c r="L174" s="85"/>
      <c r="M174" s="85"/>
      <c r="N174" s="85"/>
    </row>
    <row r="175" spans="1:14" s="4" customFormat="1">
      <c r="A175" s="82"/>
      <c r="B175" s="82"/>
      <c r="C175" s="82"/>
      <c r="D175" s="82"/>
      <c r="E175" s="82"/>
      <c r="F175" s="82"/>
      <c r="G175" s="82"/>
      <c r="H175" s="82"/>
      <c r="I175" s="83"/>
      <c r="J175" s="83"/>
      <c r="K175" s="84"/>
      <c r="L175" s="85"/>
      <c r="M175" s="85"/>
      <c r="N175" s="85"/>
    </row>
    <row r="176" spans="1:14" s="4" customFormat="1">
      <c r="A176" s="82"/>
      <c r="B176" s="82"/>
      <c r="C176" s="82"/>
      <c r="D176" s="82"/>
      <c r="E176" s="82"/>
      <c r="F176" s="82"/>
      <c r="G176" s="82"/>
      <c r="H176" s="82"/>
      <c r="I176" s="83"/>
      <c r="J176" s="83"/>
      <c r="K176" s="84"/>
      <c r="L176" s="85"/>
      <c r="M176" s="85"/>
      <c r="N176" s="85"/>
    </row>
    <row r="177" spans="1:14" s="4" customFormat="1">
      <c r="A177" s="82"/>
      <c r="B177" s="82"/>
      <c r="C177" s="82"/>
      <c r="D177" s="82"/>
      <c r="E177" s="82"/>
      <c r="F177" s="82"/>
      <c r="G177" s="82"/>
      <c r="H177" s="82"/>
      <c r="I177" s="83"/>
      <c r="J177" s="83"/>
      <c r="K177" s="84"/>
      <c r="L177" s="85"/>
      <c r="M177" s="85"/>
      <c r="N177" s="85"/>
    </row>
    <row r="178" spans="1:14" s="4" customFormat="1">
      <c r="A178" s="82"/>
      <c r="B178" s="82"/>
      <c r="C178" s="82"/>
      <c r="D178" s="82"/>
      <c r="E178" s="82"/>
      <c r="F178" s="82"/>
      <c r="G178" s="82"/>
      <c r="H178" s="82"/>
      <c r="I178" s="83"/>
      <c r="J178" s="83"/>
      <c r="K178" s="84"/>
      <c r="L178" s="85"/>
      <c r="M178" s="85"/>
      <c r="N178" s="85"/>
    </row>
    <row r="179" spans="1:14" s="4" customFormat="1">
      <c r="A179" s="82"/>
      <c r="B179" s="82"/>
      <c r="C179" s="82"/>
      <c r="D179" s="82"/>
      <c r="E179" s="82"/>
      <c r="F179" s="82"/>
      <c r="G179" s="82"/>
      <c r="H179" s="82"/>
      <c r="I179" s="83"/>
      <c r="J179" s="83"/>
      <c r="K179" s="84"/>
      <c r="L179" s="85"/>
      <c r="M179" s="85"/>
      <c r="N179" s="85"/>
    </row>
    <row r="180" spans="1:14" s="4" customFormat="1">
      <c r="A180" s="82"/>
      <c r="B180" s="82"/>
      <c r="C180" s="82"/>
      <c r="D180" s="82"/>
      <c r="E180" s="82"/>
      <c r="F180" s="82"/>
      <c r="G180" s="82"/>
      <c r="H180" s="82"/>
      <c r="I180" s="83"/>
      <c r="J180" s="83"/>
      <c r="K180" s="84"/>
      <c r="L180" s="85"/>
      <c r="M180" s="85"/>
      <c r="N180" s="85"/>
    </row>
    <row r="181" spans="1:14" s="4" customFormat="1">
      <c r="A181" s="82"/>
      <c r="B181" s="82"/>
      <c r="C181" s="82"/>
      <c r="D181" s="82"/>
      <c r="E181" s="82"/>
      <c r="F181" s="82"/>
      <c r="G181" s="82"/>
      <c r="H181" s="82"/>
      <c r="I181" s="83"/>
      <c r="J181" s="83"/>
      <c r="K181" s="84"/>
      <c r="L181" s="85"/>
      <c r="M181" s="85"/>
      <c r="N181" s="85"/>
    </row>
    <row r="182" spans="1:14" s="4" customFormat="1">
      <c r="A182" s="82"/>
      <c r="B182" s="82"/>
      <c r="C182" s="82"/>
      <c r="D182" s="82"/>
      <c r="E182" s="82"/>
      <c r="F182" s="82"/>
      <c r="G182" s="82"/>
      <c r="H182" s="82"/>
      <c r="I182" s="83"/>
      <c r="J182" s="83"/>
      <c r="K182" s="84"/>
      <c r="L182" s="85"/>
      <c r="M182" s="85"/>
      <c r="N182" s="85"/>
    </row>
    <row r="183" spans="1:14" s="4" customFormat="1">
      <c r="A183" s="82"/>
      <c r="B183" s="82"/>
      <c r="C183" s="82"/>
      <c r="D183" s="82"/>
      <c r="E183" s="82"/>
      <c r="F183" s="82"/>
      <c r="G183" s="82"/>
      <c r="H183" s="82"/>
      <c r="I183" s="83"/>
      <c r="J183" s="83"/>
      <c r="K183" s="84"/>
      <c r="L183" s="85"/>
      <c r="M183" s="85"/>
      <c r="N183" s="85"/>
    </row>
    <row r="184" spans="1:14" s="4" customFormat="1">
      <c r="A184" s="82"/>
      <c r="B184" s="82"/>
      <c r="C184" s="82"/>
      <c r="D184" s="82"/>
      <c r="E184" s="82"/>
      <c r="F184" s="82"/>
      <c r="G184" s="82"/>
      <c r="H184" s="82"/>
      <c r="I184" s="83"/>
      <c r="J184" s="83"/>
      <c r="K184" s="84"/>
      <c r="L184" s="85"/>
      <c r="M184" s="85"/>
      <c r="N184" s="85"/>
    </row>
    <row r="185" spans="1:14" s="4" customFormat="1">
      <c r="A185" s="82"/>
      <c r="B185" s="82"/>
      <c r="C185" s="82"/>
      <c r="D185" s="82"/>
      <c r="E185" s="82"/>
      <c r="F185" s="82"/>
      <c r="G185" s="82"/>
      <c r="H185" s="82"/>
      <c r="I185" s="83"/>
      <c r="J185" s="83"/>
      <c r="K185" s="84"/>
      <c r="L185" s="85"/>
      <c r="M185" s="85"/>
      <c r="N185" s="85"/>
    </row>
    <row r="186" spans="1:14" s="4" customFormat="1">
      <c r="A186" s="82"/>
      <c r="B186" s="82"/>
      <c r="C186" s="82"/>
      <c r="D186" s="82"/>
      <c r="E186" s="82"/>
      <c r="F186" s="82"/>
      <c r="G186" s="82"/>
      <c r="H186" s="82"/>
      <c r="I186" s="83"/>
      <c r="J186" s="83"/>
      <c r="K186" s="84"/>
      <c r="L186" s="85"/>
      <c r="M186" s="85"/>
      <c r="N186" s="85"/>
    </row>
    <row r="187" spans="1:14" s="4" customFormat="1">
      <c r="A187" s="82"/>
      <c r="B187" s="82"/>
      <c r="C187" s="82"/>
      <c r="D187" s="82"/>
      <c r="E187" s="82"/>
      <c r="F187" s="82"/>
      <c r="G187" s="82"/>
      <c r="H187" s="82"/>
      <c r="I187" s="83"/>
      <c r="J187" s="83"/>
      <c r="K187" s="84"/>
      <c r="L187" s="85"/>
      <c r="M187" s="85"/>
      <c r="N187" s="85"/>
    </row>
    <row r="188" spans="1:14" s="4" customFormat="1">
      <c r="A188" s="82"/>
      <c r="B188" s="82"/>
      <c r="C188" s="82"/>
      <c r="D188" s="82"/>
      <c r="E188" s="82"/>
      <c r="F188" s="82"/>
      <c r="G188" s="82"/>
      <c r="H188" s="82"/>
      <c r="I188" s="83"/>
      <c r="J188" s="83"/>
      <c r="K188" s="84"/>
      <c r="L188" s="85"/>
      <c r="M188" s="85"/>
      <c r="N188" s="85"/>
    </row>
    <row r="189" spans="1:14" s="4" customFormat="1">
      <c r="A189" s="82"/>
      <c r="B189" s="82"/>
      <c r="C189" s="82"/>
      <c r="D189" s="82"/>
      <c r="E189" s="82"/>
      <c r="F189" s="82"/>
      <c r="G189" s="82"/>
      <c r="H189" s="82"/>
      <c r="I189" s="83"/>
      <c r="J189" s="83"/>
      <c r="K189" s="84"/>
      <c r="L189" s="85"/>
      <c r="M189" s="85"/>
      <c r="N189" s="85"/>
    </row>
    <row r="190" spans="1:14" s="4" customFormat="1">
      <c r="A190" s="82"/>
      <c r="B190" s="82"/>
      <c r="C190" s="82"/>
      <c r="D190" s="82"/>
      <c r="E190" s="82"/>
      <c r="F190" s="82"/>
      <c r="G190" s="82"/>
      <c r="H190" s="82"/>
      <c r="I190" s="83"/>
      <c r="J190" s="83"/>
      <c r="K190" s="84"/>
      <c r="L190" s="85"/>
      <c r="M190" s="85"/>
      <c r="N190" s="85"/>
    </row>
    <row r="191" spans="1:14" s="4" customFormat="1">
      <c r="A191" s="82"/>
      <c r="B191" s="82"/>
      <c r="C191" s="82"/>
      <c r="D191" s="82"/>
      <c r="E191" s="82"/>
      <c r="F191" s="82"/>
      <c r="G191" s="82"/>
      <c r="H191" s="82"/>
      <c r="I191" s="83"/>
      <c r="J191" s="83"/>
      <c r="K191" s="84"/>
      <c r="L191" s="85"/>
      <c r="M191" s="85"/>
      <c r="N191" s="85"/>
    </row>
    <row r="192" spans="1:14" s="4" customFormat="1">
      <c r="A192" s="82"/>
      <c r="B192" s="82"/>
      <c r="C192" s="82"/>
      <c r="D192" s="82"/>
      <c r="E192" s="82"/>
      <c r="F192" s="82"/>
      <c r="G192" s="82"/>
      <c r="H192" s="82"/>
      <c r="I192" s="83"/>
      <c r="J192" s="83"/>
      <c r="K192" s="84"/>
      <c r="L192" s="85"/>
      <c r="M192" s="85"/>
      <c r="N192" s="85"/>
    </row>
    <row r="193" spans="1:14" s="4" customFormat="1">
      <c r="A193" s="82"/>
      <c r="B193" s="82"/>
      <c r="C193" s="82"/>
      <c r="D193" s="82"/>
      <c r="E193" s="82"/>
      <c r="F193" s="82"/>
      <c r="G193" s="82"/>
      <c r="H193" s="82"/>
      <c r="I193" s="83"/>
      <c r="J193" s="83"/>
      <c r="K193" s="84"/>
      <c r="L193" s="85"/>
      <c r="M193" s="85"/>
      <c r="N193" s="85"/>
    </row>
    <row r="194" spans="1:14" s="4" customFormat="1">
      <c r="A194" s="82"/>
      <c r="B194" s="82"/>
      <c r="C194" s="82"/>
      <c r="D194" s="82"/>
      <c r="E194" s="82"/>
      <c r="F194" s="82"/>
      <c r="G194" s="82"/>
      <c r="H194" s="82"/>
      <c r="I194" s="83"/>
      <c r="J194" s="83"/>
      <c r="K194" s="84"/>
      <c r="L194" s="85"/>
      <c r="M194" s="85"/>
      <c r="N194" s="85"/>
    </row>
    <row r="195" spans="1:14" s="4" customFormat="1">
      <c r="A195" s="82"/>
      <c r="B195" s="82"/>
      <c r="C195" s="82"/>
      <c r="D195" s="82"/>
      <c r="E195" s="82"/>
      <c r="F195" s="82"/>
      <c r="G195" s="82"/>
      <c r="H195" s="82"/>
      <c r="I195" s="83"/>
      <c r="J195" s="83"/>
      <c r="K195" s="84"/>
      <c r="L195" s="85"/>
      <c r="M195" s="85"/>
      <c r="N195" s="85"/>
    </row>
    <row r="196" spans="1:14" s="4" customFormat="1">
      <c r="A196" s="82"/>
      <c r="B196" s="82"/>
      <c r="C196" s="82"/>
      <c r="D196" s="82"/>
      <c r="E196" s="82"/>
      <c r="F196" s="82"/>
      <c r="G196" s="82"/>
      <c r="H196" s="82"/>
      <c r="I196" s="83"/>
      <c r="J196" s="83"/>
      <c r="K196" s="84"/>
      <c r="L196" s="85"/>
      <c r="M196" s="85"/>
      <c r="N196" s="85"/>
    </row>
    <row r="197" spans="1:14" s="4" customFormat="1">
      <c r="A197" s="82"/>
      <c r="B197" s="82"/>
      <c r="C197" s="82"/>
      <c r="D197" s="82"/>
      <c r="E197" s="82"/>
      <c r="F197" s="82"/>
      <c r="G197" s="82"/>
      <c r="H197" s="82"/>
      <c r="I197" s="83"/>
      <c r="J197" s="83"/>
      <c r="K197" s="84"/>
      <c r="L197" s="85"/>
      <c r="M197" s="85"/>
      <c r="N197" s="85"/>
    </row>
    <row r="198" spans="1:14" s="4" customFormat="1">
      <c r="A198" s="82"/>
      <c r="B198" s="82"/>
      <c r="C198" s="82"/>
      <c r="D198" s="82"/>
      <c r="E198" s="82"/>
      <c r="F198" s="82"/>
      <c r="G198" s="82"/>
      <c r="H198" s="82"/>
      <c r="I198" s="83"/>
      <c r="J198" s="83"/>
      <c r="K198" s="84"/>
      <c r="L198" s="85"/>
      <c r="M198" s="85"/>
      <c r="N198" s="85"/>
    </row>
    <row r="199" spans="1:14" s="4" customFormat="1">
      <c r="A199" s="82"/>
      <c r="B199" s="82"/>
      <c r="C199" s="82"/>
      <c r="D199" s="82"/>
      <c r="E199" s="82"/>
      <c r="F199" s="82"/>
      <c r="G199" s="82"/>
      <c r="H199" s="82"/>
      <c r="I199" s="83"/>
      <c r="J199" s="83"/>
      <c r="K199" s="84"/>
      <c r="L199" s="85"/>
      <c r="M199" s="85"/>
      <c r="N199" s="85"/>
    </row>
    <row r="200" spans="1:14" s="4" customFormat="1">
      <c r="A200" s="82"/>
      <c r="B200" s="82"/>
      <c r="C200" s="82"/>
      <c r="D200" s="82"/>
      <c r="E200" s="82"/>
      <c r="F200" s="82"/>
      <c r="G200" s="82"/>
      <c r="H200" s="82"/>
      <c r="I200" s="83"/>
      <c r="J200" s="83"/>
      <c r="K200" s="84"/>
      <c r="L200" s="85"/>
      <c r="M200" s="85"/>
      <c r="N200" s="85"/>
    </row>
    <row r="201" spans="1:14" s="4" customFormat="1">
      <c r="A201" s="82"/>
      <c r="B201" s="82"/>
      <c r="C201" s="82"/>
      <c r="D201" s="82"/>
      <c r="E201" s="82"/>
      <c r="F201" s="82"/>
      <c r="G201" s="82"/>
      <c r="H201" s="82"/>
      <c r="I201" s="83"/>
      <c r="J201" s="83"/>
      <c r="K201" s="84"/>
      <c r="L201" s="85"/>
      <c r="M201" s="85"/>
      <c r="N201" s="85"/>
    </row>
    <row r="202" spans="1:14" s="4" customFormat="1">
      <c r="A202" s="82"/>
      <c r="B202" s="82"/>
      <c r="C202" s="82"/>
      <c r="D202" s="82"/>
      <c r="E202" s="82"/>
      <c r="F202" s="82"/>
      <c r="G202" s="82"/>
      <c r="H202" s="82"/>
      <c r="I202" s="83"/>
      <c r="J202" s="83"/>
      <c r="K202" s="84"/>
      <c r="L202" s="85"/>
      <c r="M202" s="85"/>
      <c r="N202" s="85"/>
    </row>
    <row r="203" spans="1:14" s="4" customFormat="1">
      <c r="A203" s="82"/>
      <c r="B203" s="82"/>
      <c r="C203" s="82"/>
      <c r="D203" s="82"/>
      <c r="E203" s="82"/>
      <c r="F203" s="82"/>
      <c r="G203" s="82"/>
      <c r="H203" s="82"/>
      <c r="I203" s="83"/>
      <c r="J203" s="83"/>
      <c r="K203" s="84"/>
      <c r="L203" s="85"/>
      <c r="M203" s="85"/>
      <c r="N203" s="85"/>
    </row>
    <row r="204" spans="1:14" s="4" customFormat="1">
      <c r="A204" s="82"/>
      <c r="B204" s="82"/>
      <c r="C204" s="82"/>
      <c r="D204" s="82"/>
      <c r="E204" s="82"/>
      <c r="F204" s="82"/>
      <c r="G204" s="82"/>
      <c r="H204" s="82"/>
      <c r="I204" s="83"/>
      <c r="J204" s="83"/>
      <c r="K204" s="84"/>
      <c r="L204" s="85"/>
      <c r="M204" s="85"/>
      <c r="N204" s="85"/>
    </row>
    <row r="205" spans="1:14" s="4" customFormat="1">
      <c r="A205" s="82"/>
      <c r="B205" s="82"/>
      <c r="C205" s="82"/>
      <c r="D205" s="82"/>
      <c r="E205" s="82"/>
      <c r="F205" s="82"/>
      <c r="G205" s="82"/>
      <c r="H205" s="82"/>
      <c r="I205" s="83"/>
      <c r="J205" s="83"/>
      <c r="K205" s="84"/>
      <c r="L205" s="85"/>
      <c r="M205" s="85"/>
      <c r="N205" s="85"/>
    </row>
    <row r="206" spans="1:14" s="4" customFormat="1">
      <c r="A206" s="82"/>
      <c r="B206" s="82"/>
      <c r="C206" s="82"/>
      <c r="D206" s="82"/>
      <c r="E206" s="82"/>
      <c r="F206" s="82"/>
      <c r="G206" s="82"/>
      <c r="H206" s="82"/>
      <c r="I206" s="83"/>
      <c r="J206" s="83"/>
      <c r="K206" s="84"/>
      <c r="L206" s="85"/>
      <c r="M206" s="85"/>
      <c r="N206" s="85"/>
    </row>
    <row r="207" spans="1:14" s="4" customFormat="1">
      <c r="A207" s="82"/>
      <c r="B207" s="82"/>
      <c r="C207" s="82"/>
      <c r="D207" s="82"/>
      <c r="E207" s="82"/>
      <c r="F207" s="82"/>
      <c r="G207" s="82"/>
      <c r="H207" s="82"/>
      <c r="I207" s="83"/>
      <c r="J207" s="83"/>
      <c r="K207" s="84"/>
      <c r="L207" s="85"/>
      <c r="M207" s="85"/>
      <c r="N207" s="85"/>
    </row>
    <row r="208" spans="1:14" s="4" customFormat="1">
      <c r="A208" s="82"/>
      <c r="B208" s="82"/>
      <c r="C208" s="82"/>
      <c r="D208" s="82"/>
      <c r="E208" s="82"/>
      <c r="F208" s="82"/>
      <c r="G208" s="82"/>
      <c r="H208" s="82"/>
      <c r="I208" s="83"/>
      <c r="J208" s="83"/>
      <c r="K208" s="84"/>
      <c r="L208" s="85"/>
      <c r="M208" s="85"/>
      <c r="N208" s="85"/>
    </row>
    <row r="209" spans="1:14" s="4" customFormat="1">
      <c r="A209" s="82"/>
      <c r="B209" s="82"/>
      <c r="C209" s="82"/>
      <c r="D209" s="82"/>
      <c r="E209" s="82"/>
      <c r="F209" s="82"/>
      <c r="G209" s="82"/>
      <c r="H209" s="82"/>
      <c r="I209" s="83"/>
      <c r="J209" s="83"/>
      <c r="K209" s="84"/>
      <c r="L209" s="85"/>
      <c r="M209" s="85"/>
      <c r="N209" s="85"/>
    </row>
    <row r="210" spans="1:14" s="4" customFormat="1">
      <c r="A210" s="82"/>
      <c r="B210" s="82"/>
      <c r="C210" s="82"/>
      <c r="D210" s="82"/>
      <c r="E210" s="82"/>
      <c r="F210" s="82"/>
      <c r="G210" s="82"/>
      <c r="H210" s="82"/>
      <c r="I210" s="83"/>
      <c r="J210" s="83"/>
      <c r="K210" s="84"/>
      <c r="L210" s="85"/>
      <c r="M210" s="85"/>
      <c r="N210" s="85"/>
    </row>
    <row r="211" spans="1:14" s="4" customFormat="1">
      <c r="A211" s="82"/>
      <c r="B211" s="82"/>
      <c r="C211" s="82"/>
      <c r="D211" s="82"/>
      <c r="E211" s="82"/>
      <c r="F211" s="82"/>
      <c r="G211" s="82"/>
      <c r="H211" s="82"/>
      <c r="I211" s="83"/>
      <c r="J211" s="83"/>
      <c r="K211" s="84"/>
      <c r="L211" s="85"/>
      <c r="M211" s="85"/>
      <c r="N211" s="85"/>
    </row>
    <row r="212" spans="1:14" s="4" customFormat="1">
      <c r="A212" s="82"/>
      <c r="B212" s="82"/>
      <c r="C212" s="82"/>
      <c r="D212" s="82"/>
      <c r="E212" s="82"/>
      <c r="F212" s="82"/>
      <c r="G212" s="82"/>
      <c r="H212" s="82"/>
      <c r="I212" s="83"/>
      <c r="J212" s="83"/>
      <c r="K212" s="84"/>
      <c r="L212" s="85"/>
      <c r="M212" s="85"/>
      <c r="N212" s="85"/>
    </row>
    <row r="213" spans="1:14" s="4" customFormat="1">
      <c r="A213" s="82"/>
      <c r="B213" s="82"/>
      <c r="C213" s="82"/>
      <c r="D213" s="82"/>
      <c r="E213" s="82"/>
      <c r="F213" s="82"/>
      <c r="G213" s="82"/>
      <c r="H213" s="82"/>
      <c r="I213" s="83"/>
      <c r="J213" s="83"/>
      <c r="K213" s="84"/>
      <c r="L213" s="85"/>
      <c r="M213" s="85"/>
      <c r="N213" s="85"/>
    </row>
    <row r="214" spans="1:14" s="4" customFormat="1">
      <c r="A214" s="82"/>
      <c r="B214" s="82"/>
      <c r="C214" s="82"/>
      <c r="D214" s="82"/>
      <c r="E214" s="82"/>
      <c r="F214" s="82"/>
      <c r="G214" s="82"/>
      <c r="H214" s="82"/>
      <c r="I214" s="83"/>
      <c r="J214" s="83"/>
      <c r="K214" s="84"/>
      <c r="L214" s="85"/>
      <c r="M214" s="85"/>
      <c r="N214" s="85"/>
    </row>
    <row r="215" spans="1:14" s="4" customFormat="1">
      <c r="A215" s="82"/>
      <c r="B215" s="82"/>
      <c r="C215" s="82"/>
      <c r="D215" s="82"/>
      <c r="E215" s="82"/>
      <c r="F215" s="82"/>
      <c r="G215" s="82"/>
      <c r="H215" s="82"/>
      <c r="I215" s="83"/>
      <c r="J215" s="83"/>
      <c r="K215" s="84"/>
      <c r="L215" s="85"/>
      <c r="M215" s="85"/>
      <c r="N215" s="85"/>
    </row>
    <row r="216" spans="1:14" s="4" customFormat="1">
      <c r="A216" s="82"/>
      <c r="B216" s="82"/>
      <c r="C216" s="82"/>
      <c r="D216" s="82"/>
      <c r="E216" s="82"/>
      <c r="F216" s="82"/>
      <c r="G216" s="82"/>
      <c r="H216" s="82"/>
      <c r="I216" s="83"/>
      <c r="J216" s="83"/>
      <c r="K216" s="84"/>
      <c r="L216" s="85"/>
      <c r="M216" s="85"/>
      <c r="N216" s="85"/>
    </row>
    <row r="217" spans="1:14" s="4" customFormat="1">
      <c r="A217" s="82"/>
      <c r="B217" s="82"/>
      <c r="C217" s="82"/>
      <c r="D217" s="82"/>
      <c r="E217" s="82"/>
      <c r="F217" s="82"/>
      <c r="G217" s="82"/>
      <c r="H217" s="82"/>
      <c r="I217" s="83"/>
      <c r="J217" s="83"/>
      <c r="K217" s="84"/>
      <c r="L217" s="85"/>
      <c r="M217" s="85"/>
      <c r="N217" s="85"/>
    </row>
    <row r="218" spans="1:14" s="4" customFormat="1">
      <c r="A218" s="82"/>
      <c r="B218" s="82"/>
      <c r="C218" s="82"/>
      <c r="D218" s="82"/>
      <c r="E218" s="82"/>
      <c r="F218" s="82"/>
      <c r="G218" s="82"/>
      <c r="H218" s="82"/>
      <c r="I218" s="83"/>
      <c r="J218" s="83"/>
      <c r="K218" s="84"/>
      <c r="L218" s="85"/>
      <c r="M218" s="85"/>
      <c r="N218" s="85"/>
    </row>
    <row r="219" spans="1:14" s="4" customFormat="1">
      <c r="A219" s="82"/>
      <c r="B219" s="82"/>
      <c r="C219" s="82"/>
      <c r="D219" s="82"/>
      <c r="E219" s="82"/>
      <c r="F219" s="82"/>
      <c r="G219" s="82"/>
      <c r="H219" s="82"/>
      <c r="I219" s="83"/>
      <c r="J219" s="83"/>
      <c r="K219" s="84"/>
      <c r="L219" s="85"/>
      <c r="M219" s="85"/>
      <c r="N219" s="85"/>
    </row>
    <row r="220" spans="1:14" s="4" customFormat="1">
      <c r="A220" s="82"/>
      <c r="B220" s="82"/>
      <c r="C220" s="82"/>
      <c r="D220" s="82"/>
      <c r="E220" s="82"/>
      <c r="F220" s="82"/>
      <c r="G220" s="82"/>
      <c r="H220" s="82"/>
      <c r="I220" s="83"/>
      <c r="J220" s="83"/>
      <c r="K220" s="84"/>
      <c r="L220" s="85"/>
      <c r="M220" s="85"/>
      <c r="N220" s="85"/>
    </row>
    <row r="221" spans="1:14" s="4" customFormat="1">
      <c r="A221" s="82"/>
      <c r="B221" s="82"/>
      <c r="C221" s="82"/>
      <c r="D221" s="82"/>
      <c r="E221" s="82"/>
      <c r="F221" s="82"/>
      <c r="G221" s="82"/>
      <c r="H221" s="82"/>
      <c r="I221" s="83"/>
      <c r="J221" s="83"/>
      <c r="K221" s="84"/>
      <c r="L221" s="85"/>
      <c r="M221" s="85"/>
      <c r="N221" s="85"/>
    </row>
    <row r="222" spans="1:14" s="4" customFormat="1">
      <c r="A222" s="82"/>
      <c r="B222" s="82"/>
      <c r="C222" s="82"/>
      <c r="D222" s="82"/>
      <c r="E222" s="82"/>
      <c r="F222" s="82"/>
      <c r="G222" s="82"/>
      <c r="H222" s="82"/>
      <c r="I222" s="83"/>
      <c r="J222" s="83"/>
      <c r="K222" s="84"/>
      <c r="L222" s="85"/>
      <c r="M222" s="85"/>
      <c r="N222" s="85"/>
    </row>
    <row r="223" spans="1:14" s="4" customFormat="1">
      <c r="A223" s="82"/>
      <c r="B223" s="82"/>
      <c r="C223" s="82"/>
      <c r="D223" s="82"/>
      <c r="E223" s="82"/>
      <c r="F223" s="82"/>
      <c r="G223" s="82"/>
      <c r="H223" s="82"/>
      <c r="I223" s="83"/>
      <c r="J223" s="83"/>
      <c r="K223" s="84"/>
      <c r="L223" s="85"/>
      <c r="M223" s="85"/>
      <c r="N223" s="85"/>
    </row>
    <row r="224" spans="1:14" s="4" customFormat="1">
      <c r="A224" s="82"/>
      <c r="B224" s="82"/>
      <c r="C224" s="82"/>
      <c r="D224" s="82"/>
      <c r="E224" s="82"/>
      <c r="F224" s="82"/>
      <c r="G224" s="82"/>
      <c r="H224" s="82"/>
      <c r="I224" s="83"/>
      <c r="J224" s="83"/>
      <c r="K224" s="84"/>
      <c r="L224" s="85"/>
      <c r="M224" s="85"/>
      <c r="N224" s="85"/>
    </row>
    <row r="225" spans="1:14" s="4" customFormat="1">
      <c r="A225" s="82"/>
      <c r="B225" s="82"/>
      <c r="C225" s="82"/>
      <c r="D225" s="82"/>
      <c r="E225" s="82"/>
      <c r="F225" s="82"/>
      <c r="G225" s="82"/>
      <c r="H225" s="82"/>
      <c r="I225" s="83"/>
      <c r="J225" s="83"/>
      <c r="K225" s="84"/>
      <c r="L225" s="85"/>
      <c r="M225" s="85"/>
      <c r="N225" s="85"/>
    </row>
    <row r="226" spans="1:14" s="4" customFormat="1">
      <c r="A226" s="82"/>
      <c r="B226" s="82"/>
      <c r="C226" s="82"/>
      <c r="D226" s="82"/>
      <c r="E226" s="82"/>
      <c r="F226" s="82"/>
      <c r="G226" s="82"/>
      <c r="H226" s="82"/>
      <c r="I226" s="83"/>
      <c r="J226" s="83"/>
      <c r="K226" s="84"/>
      <c r="L226" s="85"/>
      <c r="M226" s="85"/>
      <c r="N226" s="85"/>
    </row>
    <row r="227" spans="1:14" s="4" customFormat="1">
      <c r="A227" s="82"/>
      <c r="B227" s="82"/>
      <c r="C227" s="82"/>
      <c r="D227" s="82"/>
      <c r="E227" s="82"/>
      <c r="F227" s="82"/>
      <c r="G227" s="82"/>
      <c r="H227" s="82"/>
      <c r="I227" s="83"/>
      <c r="J227" s="83"/>
      <c r="K227" s="84"/>
      <c r="L227" s="85"/>
      <c r="M227" s="85"/>
      <c r="N227" s="85"/>
    </row>
    <row r="228" spans="1:14" s="4" customFormat="1">
      <c r="A228" s="82"/>
      <c r="B228" s="82"/>
      <c r="C228" s="82"/>
      <c r="D228" s="82"/>
      <c r="E228" s="82"/>
      <c r="F228" s="82"/>
      <c r="G228" s="82"/>
      <c r="H228" s="82"/>
      <c r="I228" s="83"/>
      <c r="J228" s="83"/>
      <c r="K228" s="84"/>
      <c r="L228" s="85"/>
      <c r="M228" s="85"/>
      <c r="N228" s="85"/>
    </row>
    <row r="229" spans="1:14" s="4" customFormat="1">
      <c r="A229" s="82"/>
      <c r="B229" s="82"/>
      <c r="C229" s="82"/>
      <c r="D229" s="82"/>
      <c r="E229" s="82"/>
      <c r="F229" s="82"/>
      <c r="G229" s="82"/>
      <c r="H229" s="82"/>
      <c r="I229" s="83"/>
      <c r="J229" s="83"/>
      <c r="K229" s="84"/>
      <c r="L229" s="85"/>
      <c r="M229" s="85"/>
      <c r="N229" s="85"/>
    </row>
    <row r="230" spans="1:14" s="4" customFormat="1">
      <c r="A230" s="82"/>
      <c r="B230" s="82"/>
      <c r="C230" s="82"/>
      <c r="D230" s="82"/>
      <c r="E230" s="82"/>
      <c r="F230" s="82"/>
      <c r="G230" s="82"/>
      <c r="H230" s="82"/>
      <c r="I230" s="83"/>
      <c r="J230" s="83"/>
      <c r="K230" s="84"/>
      <c r="L230" s="85"/>
      <c r="M230" s="85"/>
      <c r="N230" s="85"/>
    </row>
    <row r="231" spans="1:14" s="4" customFormat="1">
      <c r="A231" s="82"/>
      <c r="B231" s="82"/>
      <c r="C231" s="82"/>
      <c r="D231" s="82"/>
      <c r="E231" s="82"/>
      <c r="F231" s="82"/>
      <c r="G231" s="82"/>
      <c r="H231" s="82"/>
      <c r="I231" s="83"/>
      <c r="J231" s="83"/>
      <c r="K231" s="84"/>
      <c r="L231" s="85"/>
      <c r="M231" s="85"/>
      <c r="N231" s="85"/>
    </row>
    <row r="232" spans="1:14" s="4" customFormat="1">
      <c r="A232" s="82"/>
      <c r="B232" s="82"/>
      <c r="C232" s="82"/>
      <c r="D232" s="82"/>
      <c r="E232" s="82"/>
      <c r="F232" s="82"/>
      <c r="G232" s="82"/>
      <c r="H232" s="82"/>
      <c r="I232" s="83"/>
      <c r="J232" s="83"/>
      <c r="K232" s="84"/>
      <c r="L232" s="85"/>
      <c r="M232" s="85"/>
      <c r="N232" s="85"/>
    </row>
    <row r="233" spans="1:14" s="4" customFormat="1">
      <c r="A233" s="82"/>
      <c r="B233" s="82"/>
      <c r="C233" s="82"/>
      <c r="D233" s="82"/>
      <c r="E233" s="82"/>
      <c r="F233" s="82"/>
      <c r="G233" s="82"/>
      <c r="H233" s="82"/>
      <c r="I233" s="83"/>
      <c r="J233" s="83"/>
      <c r="K233" s="84"/>
      <c r="L233" s="85"/>
      <c r="M233" s="85"/>
      <c r="N233" s="85"/>
    </row>
    <row r="234" spans="1:14" s="4" customFormat="1">
      <c r="A234" s="82"/>
      <c r="B234" s="82"/>
      <c r="C234" s="82"/>
      <c r="D234" s="82"/>
      <c r="E234" s="82"/>
      <c r="F234" s="82"/>
      <c r="G234" s="82"/>
      <c r="H234" s="82"/>
      <c r="I234" s="83"/>
      <c r="J234" s="83"/>
      <c r="K234" s="84"/>
      <c r="L234" s="85"/>
      <c r="M234" s="85"/>
      <c r="N234" s="85"/>
    </row>
    <row r="235" spans="1:14" s="4" customFormat="1">
      <c r="A235" s="82"/>
      <c r="B235" s="82"/>
      <c r="C235" s="82"/>
      <c r="D235" s="82"/>
      <c r="E235" s="82"/>
      <c r="F235" s="82"/>
      <c r="G235" s="82"/>
      <c r="H235" s="82"/>
      <c r="I235" s="83"/>
      <c r="J235" s="83"/>
      <c r="K235" s="84"/>
      <c r="L235" s="85"/>
      <c r="M235" s="85"/>
      <c r="N235" s="85"/>
    </row>
    <row r="236" spans="1:14" s="4" customFormat="1">
      <c r="A236" s="82"/>
      <c r="B236" s="82"/>
      <c r="C236" s="82"/>
      <c r="D236" s="82"/>
      <c r="E236" s="82"/>
      <c r="F236" s="82"/>
      <c r="G236" s="82"/>
      <c r="H236" s="82"/>
      <c r="I236" s="83"/>
      <c r="J236" s="83"/>
      <c r="K236" s="84"/>
      <c r="L236" s="85"/>
      <c r="M236" s="85"/>
      <c r="N236" s="85"/>
    </row>
    <row r="237" spans="1:14" s="4" customFormat="1">
      <c r="A237" s="82"/>
      <c r="B237" s="82"/>
      <c r="C237" s="82"/>
      <c r="D237" s="82"/>
      <c r="E237" s="82"/>
      <c r="F237" s="82"/>
      <c r="G237" s="82"/>
      <c r="H237" s="82"/>
      <c r="I237" s="83"/>
      <c r="J237" s="83"/>
      <c r="K237" s="84"/>
      <c r="L237" s="85"/>
      <c r="M237" s="85"/>
      <c r="N237" s="85"/>
    </row>
    <row r="238" spans="1:14" s="4" customFormat="1">
      <c r="A238" s="82"/>
      <c r="B238" s="82"/>
      <c r="C238" s="82"/>
      <c r="D238" s="82"/>
      <c r="E238" s="82"/>
      <c r="F238" s="82"/>
      <c r="G238" s="82"/>
      <c r="H238" s="82"/>
      <c r="I238" s="83"/>
      <c r="J238" s="83"/>
      <c r="K238" s="84"/>
      <c r="L238" s="85"/>
      <c r="M238" s="85"/>
      <c r="N238" s="85"/>
    </row>
    <row r="239" spans="1:14" s="4" customFormat="1">
      <c r="A239" s="82"/>
      <c r="B239" s="82"/>
      <c r="C239" s="82"/>
      <c r="D239" s="82"/>
      <c r="E239" s="82"/>
      <c r="F239" s="82"/>
      <c r="G239" s="82"/>
      <c r="H239" s="82"/>
      <c r="I239" s="83"/>
      <c r="J239" s="83"/>
      <c r="K239" s="84"/>
      <c r="L239" s="85"/>
      <c r="M239" s="85"/>
      <c r="N239" s="85"/>
    </row>
    <row r="240" spans="1:14" s="4" customFormat="1">
      <c r="A240" s="82"/>
      <c r="B240" s="82"/>
      <c r="C240" s="82"/>
      <c r="D240" s="82"/>
      <c r="E240" s="82"/>
      <c r="F240" s="82"/>
      <c r="G240" s="82"/>
      <c r="H240" s="82"/>
      <c r="I240" s="83"/>
      <c r="J240" s="83"/>
      <c r="K240" s="84"/>
      <c r="L240" s="85"/>
      <c r="M240" s="85"/>
      <c r="N240" s="85"/>
    </row>
    <row r="241" spans="1:14" s="4" customFormat="1">
      <c r="A241" s="82"/>
      <c r="B241" s="82"/>
      <c r="C241" s="82"/>
      <c r="D241" s="82"/>
      <c r="E241" s="82"/>
      <c r="F241" s="82"/>
      <c r="G241" s="82"/>
      <c r="H241" s="82"/>
      <c r="I241" s="83"/>
      <c r="J241" s="83"/>
      <c r="K241" s="84"/>
      <c r="L241" s="85"/>
      <c r="M241" s="85"/>
      <c r="N241" s="85"/>
    </row>
    <row r="242" spans="1:14" s="4" customFormat="1">
      <c r="A242" s="82"/>
      <c r="B242" s="82"/>
      <c r="C242" s="82"/>
      <c r="D242" s="82"/>
      <c r="E242" s="82"/>
      <c r="F242" s="82"/>
      <c r="G242" s="82"/>
      <c r="H242" s="82"/>
      <c r="I242" s="83"/>
      <c r="J242" s="83"/>
      <c r="K242" s="84"/>
      <c r="L242" s="85"/>
      <c r="M242" s="85"/>
      <c r="N242" s="85"/>
    </row>
    <row r="243" spans="1:14" s="4" customFormat="1">
      <c r="A243" s="82"/>
      <c r="B243" s="82"/>
      <c r="C243" s="82"/>
      <c r="D243" s="82"/>
      <c r="E243" s="82"/>
      <c r="F243" s="82"/>
      <c r="G243" s="82"/>
      <c r="H243" s="82"/>
      <c r="I243" s="83"/>
      <c r="J243" s="83"/>
      <c r="K243" s="84"/>
      <c r="L243" s="85"/>
      <c r="M243" s="85"/>
      <c r="N243" s="85"/>
    </row>
    <row r="244" spans="1:14" s="4" customFormat="1">
      <c r="A244" s="82"/>
      <c r="B244" s="82"/>
      <c r="C244" s="82"/>
      <c r="D244" s="82"/>
      <c r="E244" s="82"/>
      <c r="F244" s="82"/>
      <c r="G244" s="82"/>
      <c r="H244" s="82"/>
      <c r="I244" s="83"/>
      <c r="J244" s="83"/>
      <c r="K244" s="84"/>
      <c r="L244" s="85"/>
      <c r="M244" s="85"/>
      <c r="N244" s="85"/>
    </row>
    <row r="245" spans="1:14" s="4" customFormat="1">
      <c r="A245" s="82"/>
      <c r="B245" s="82"/>
      <c r="C245" s="82"/>
      <c r="D245" s="82"/>
      <c r="E245" s="82"/>
      <c r="F245" s="82"/>
      <c r="G245" s="82"/>
      <c r="H245" s="82"/>
      <c r="I245" s="83"/>
      <c r="J245" s="83"/>
      <c r="K245" s="84"/>
      <c r="L245" s="85"/>
      <c r="M245" s="85"/>
      <c r="N245" s="85"/>
    </row>
    <row r="246" spans="1:14" s="4" customFormat="1">
      <c r="A246" s="82"/>
      <c r="B246" s="82"/>
      <c r="C246" s="82"/>
      <c r="D246" s="82"/>
      <c r="E246" s="82"/>
      <c r="F246" s="82"/>
      <c r="G246" s="82"/>
      <c r="H246" s="82"/>
      <c r="I246" s="83"/>
      <c r="J246" s="83"/>
      <c r="K246" s="84"/>
      <c r="L246" s="85"/>
      <c r="M246" s="85"/>
      <c r="N246" s="85"/>
    </row>
    <row r="247" spans="1:14" s="4" customFormat="1">
      <c r="A247" s="82"/>
      <c r="B247" s="82"/>
      <c r="C247" s="82"/>
      <c r="D247" s="82"/>
      <c r="E247" s="82"/>
      <c r="F247" s="82"/>
      <c r="G247" s="82"/>
      <c r="H247" s="82"/>
      <c r="I247" s="83"/>
      <c r="J247" s="83"/>
      <c r="K247" s="84"/>
      <c r="L247" s="85"/>
      <c r="M247" s="85"/>
      <c r="N247" s="85"/>
    </row>
    <row r="248" spans="1:14" s="4" customFormat="1">
      <c r="A248" s="82"/>
      <c r="B248" s="82"/>
      <c r="C248" s="82"/>
      <c r="D248" s="82"/>
      <c r="E248" s="82"/>
      <c r="F248" s="82"/>
      <c r="G248" s="82"/>
      <c r="H248" s="82"/>
      <c r="I248" s="83"/>
      <c r="J248" s="83"/>
      <c r="K248" s="84"/>
      <c r="L248" s="85"/>
      <c r="M248" s="85"/>
      <c r="N248" s="85"/>
    </row>
    <row r="249" spans="1:14" s="4" customFormat="1">
      <c r="A249" s="82"/>
      <c r="B249" s="82"/>
      <c r="C249" s="82"/>
      <c r="D249" s="82"/>
      <c r="E249" s="82"/>
      <c r="F249" s="82"/>
      <c r="G249" s="82"/>
      <c r="H249" s="82"/>
      <c r="I249" s="83"/>
      <c r="J249" s="83"/>
      <c r="K249" s="84"/>
      <c r="L249" s="85"/>
      <c r="M249" s="85"/>
      <c r="N249" s="85"/>
    </row>
    <row r="250" spans="1:14" s="4" customFormat="1">
      <c r="A250" s="82"/>
      <c r="B250" s="82"/>
      <c r="C250" s="82"/>
      <c r="D250" s="82"/>
      <c r="E250" s="82"/>
      <c r="F250" s="82"/>
      <c r="G250" s="82"/>
      <c r="H250" s="82"/>
      <c r="I250" s="83"/>
      <c r="J250" s="83"/>
      <c r="K250" s="84"/>
      <c r="L250" s="85"/>
      <c r="M250" s="85"/>
      <c r="N250" s="85"/>
    </row>
    <row r="251" spans="1:14" s="4" customFormat="1">
      <c r="A251" s="82"/>
      <c r="B251" s="82"/>
      <c r="C251" s="82"/>
      <c r="D251" s="82"/>
      <c r="E251" s="82"/>
      <c r="F251" s="82"/>
      <c r="G251" s="82"/>
      <c r="H251" s="82"/>
      <c r="I251" s="83"/>
      <c r="J251" s="83"/>
      <c r="K251" s="84"/>
      <c r="L251" s="85"/>
      <c r="M251" s="85"/>
      <c r="N251" s="85"/>
    </row>
    <row r="252" spans="1:14" s="4" customFormat="1">
      <c r="A252" s="82"/>
      <c r="B252" s="82"/>
      <c r="C252" s="82"/>
      <c r="D252" s="82"/>
      <c r="E252" s="82"/>
      <c r="F252" s="82"/>
      <c r="G252" s="82"/>
      <c r="H252" s="82"/>
      <c r="I252" s="83"/>
      <c r="J252" s="83"/>
      <c r="K252" s="84"/>
      <c r="L252" s="85"/>
      <c r="M252" s="85"/>
      <c r="N252" s="85"/>
    </row>
    <row r="253" spans="1:14" s="4" customFormat="1">
      <c r="A253" s="82"/>
      <c r="B253" s="82"/>
      <c r="C253" s="82"/>
      <c r="D253" s="82"/>
      <c r="E253" s="82"/>
      <c r="F253" s="82"/>
      <c r="G253" s="82"/>
      <c r="H253" s="82"/>
      <c r="I253" s="83"/>
      <c r="J253" s="83"/>
      <c r="K253" s="84"/>
      <c r="L253" s="85"/>
      <c r="M253" s="85"/>
      <c r="N253" s="85"/>
    </row>
    <row r="254" spans="1:14" s="4" customFormat="1">
      <c r="A254" s="82"/>
      <c r="B254" s="82"/>
      <c r="C254" s="82"/>
      <c r="D254" s="82"/>
      <c r="E254" s="82"/>
      <c r="F254" s="82"/>
      <c r="G254" s="82"/>
      <c r="H254" s="82"/>
      <c r="I254" s="83"/>
      <c r="J254" s="83"/>
      <c r="K254" s="84"/>
      <c r="L254" s="85"/>
      <c r="M254" s="85"/>
      <c r="N254" s="85"/>
    </row>
    <row r="255" spans="1:14" s="4" customFormat="1">
      <c r="A255" s="82"/>
      <c r="B255" s="82"/>
      <c r="C255" s="82"/>
      <c r="D255" s="82"/>
      <c r="E255" s="82"/>
      <c r="F255" s="82"/>
      <c r="G255" s="82"/>
      <c r="H255" s="82"/>
      <c r="I255" s="83"/>
      <c r="J255" s="83"/>
      <c r="K255" s="84"/>
      <c r="L255" s="85"/>
      <c r="M255" s="85"/>
      <c r="N255" s="85"/>
    </row>
    <row r="256" spans="1:14" s="4" customFormat="1">
      <c r="A256" s="82"/>
      <c r="B256" s="82"/>
      <c r="C256" s="82"/>
      <c r="D256" s="82"/>
      <c r="E256" s="82"/>
      <c r="F256" s="82"/>
      <c r="G256" s="82"/>
      <c r="H256" s="82"/>
      <c r="I256" s="83"/>
      <c r="J256" s="83"/>
      <c r="K256" s="84"/>
      <c r="L256" s="85"/>
      <c r="M256" s="85"/>
      <c r="N256" s="85"/>
    </row>
    <row r="257" spans="1:14" s="4" customFormat="1">
      <c r="A257" s="82"/>
      <c r="B257" s="82"/>
      <c r="C257" s="82"/>
      <c r="D257" s="82"/>
      <c r="E257" s="82"/>
      <c r="F257" s="82"/>
      <c r="G257" s="82"/>
      <c r="H257" s="82"/>
      <c r="I257" s="83"/>
      <c r="J257" s="83"/>
      <c r="K257" s="84"/>
      <c r="L257" s="85"/>
      <c r="M257" s="85"/>
      <c r="N257" s="85"/>
    </row>
    <row r="258" spans="1:14" s="4" customFormat="1">
      <c r="A258" s="82"/>
      <c r="B258" s="82"/>
      <c r="C258" s="82"/>
      <c r="D258" s="82"/>
      <c r="E258" s="82"/>
      <c r="F258" s="82"/>
      <c r="G258" s="82"/>
      <c r="H258" s="82"/>
      <c r="I258" s="83"/>
      <c r="J258" s="83"/>
      <c r="K258" s="84"/>
      <c r="L258" s="85"/>
      <c r="M258" s="85"/>
      <c r="N258" s="85"/>
    </row>
    <row r="259" spans="1:14" s="4" customFormat="1">
      <c r="A259" s="82"/>
      <c r="B259" s="82"/>
      <c r="C259" s="82"/>
      <c r="D259" s="82"/>
      <c r="E259" s="82"/>
      <c r="F259" s="82"/>
      <c r="G259" s="82"/>
      <c r="H259" s="82"/>
      <c r="I259" s="83"/>
      <c r="J259" s="83"/>
      <c r="K259" s="84"/>
      <c r="L259" s="85"/>
      <c r="M259" s="85"/>
      <c r="N259" s="85"/>
    </row>
    <row r="260" spans="1:14" s="4" customFormat="1">
      <c r="A260" s="82"/>
      <c r="B260" s="82"/>
      <c r="C260" s="82"/>
      <c r="D260" s="82"/>
      <c r="E260" s="82"/>
      <c r="F260" s="82"/>
      <c r="G260" s="82"/>
      <c r="H260" s="82"/>
      <c r="I260" s="83"/>
      <c r="J260" s="83"/>
      <c r="K260" s="84"/>
      <c r="L260" s="85"/>
      <c r="M260" s="85"/>
      <c r="N260" s="85"/>
    </row>
    <row r="261" spans="1:14" s="4" customFormat="1">
      <c r="A261" s="82"/>
      <c r="B261" s="82"/>
      <c r="C261" s="82"/>
      <c r="D261" s="82"/>
      <c r="E261" s="82"/>
      <c r="F261" s="82"/>
      <c r="G261" s="82"/>
      <c r="H261" s="82"/>
      <c r="I261" s="83"/>
      <c r="J261" s="83"/>
      <c r="K261" s="84"/>
      <c r="L261" s="85"/>
      <c r="M261" s="85"/>
      <c r="N261" s="85"/>
    </row>
    <row r="262" spans="1:14" s="4" customFormat="1">
      <c r="A262" s="82"/>
      <c r="B262" s="82"/>
      <c r="C262" s="82"/>
      <c r="D262" s="82"/>
      <c r="E262" s="82"/>
      <c r="F262" s="82"/>
      <c r="G262" s="82"/>
      <c r="H262" s="82"/>
      <c r="I262" s="83"/>
      <c r="J262" s="83"/>
      <c r="K262" s="84"/>
      <c r="L262" s="85"/>
      <c r="M262" s="85"/>
      <c r="N262" s="85"/>
    </row>
    <row r="263" spans="1:14" s="4" customFormat="1">
      <c r="A263" s="82"/>
      <c r="B263" s="82"/>
      <c r="C263" s="82"/>
      <c r="D263" s="82"/>
      <c r="E263" s="82"/>
      <c r="F263" s="82"/>
      <c r="G263" s="82"/>
      <c r="H263" s="82"/>
      <c r="I263" s="83"/>
      <c r="J263" s="83"/>
      <c r="K263" s="84"/>
      <c r="L263" s="85"/>
      <c r="M263" s="85"/>
      <c r="N263" s="85"/>
    </row>
    <row r="264" spans="1:14" s="4" customFormat="1">
      <c r="A264" s="82"/>
      <c r="B264" s="82"/>
      <c r="C264" s="82"/>
      <c r="D264" s="82"/>
      <c r="E264" s="82"/>
      <c r="F264" s="82"/>
      <c r="G264" s="82"/>
      <c r="H264" s="82"/>
      <c r="I264" s="83"/>
      <c r="J264" s="83"/>
      <c r="K264" s="84"/>
      <c r="L264" s="85"/>
      <c r="M264" s="85"/>
      <c r="N264" s="85"/>
    </row>
    <row r="265" spans="1:14" s="4" customFormat="1">
      <c r="A265" s="82"/>
      <c r="B265" s="82"/>
      <c r="C265" s="82"/>
      <c r="D265" s="82"/>
      <c r="E265" s="82"/>
      <c r="F265" s="82"/>
      <c r="G265" s="82"/>
      <c r="H265" s="82"/>
      <c r="I265" s="83"/>
      <c r="J265" s="83"/>
      <c r="K265" s="84"/>
      <c r="L265" s="85"/>
      <c r="M265" s="85"/>
      <c r="N265" s="85"/>
    </row>
    <row r="266" spans="1:14" s="4" customFormat="1">
      <c r="A266" s="82"/>
      <c r="B266" s="82"/>
      <c r="C266" s="82"/>
      <c r="D266" s="82"/>
      <c r="E266" s="82"/>
      <c r="F266" s="82"/>
      <c r="G266" s="82"/>
      <c r="H266" s="82"/>
      <c r="I266" s="83"/>
      <c r="J266" s="83"/>
      <c r="K266" s="84"/>
      <c r="L266" s="85"/>
      <c r="M266" s="85"/>
      <c r="N266" s="85"/>
    </row>
    <row r="267" spans="1:14" s="4" customFormat="1">
      <c r="A267" s="82"/>
      <c r="B267" s="82"/>
      <c r="C267" s="82"/>
      <c r="D267" s="82"/>
      <c r="E267" s="82"/>
      <c r="F267" s="82"/>
      <c r="G267" s="82"/>
      <c r="H267" s="82"/>
      <c r="I267" s="83"/>
      <c r="J267" s="83"/>
      <c r="K267" s="84"/>
      <c r="L267" s="85"/>
      <c r="M267" s="85"/>
      <c r="N267" s="85"/>
    </row>
    <row r="268" spans="1:14" s="4" customFormat="1">
      <c r="A268" s="82"/>
      <c r="B268" s="82"/>
      <c r="C268" s="82"/>
      <c r="D268" s="82"/>
      <c r="E268" s="82"/>
      <c r="F268" s="82"/>
      <c r="G268" s="82"/>
      <c r="H268" s="82"/>
      <c r="I268" s="83"/>
      <c r="J268" s="83"/>
      <c r="K268" s="84"/>
      <c r="L268" s="85"/>
      <c r="M268" s="85"/>
      <c r="N268" s="85"/>
    </row>
    <row r="269" spans="1:14" s="4" customFormat="1">
      <c r="A269" s="82"/>
      <c r="B269" s="82"/>
      <c r="C269" s="82"/>
      <c r="D269" s="82"/>
      <c r="E269" s="82"/>
      <c r="F269" s="82"/>
      <c r="G269" s="82"/>
      <c r="H269" s="82"/>
      <c r="I269" s="83"/>
      <c r="J269" s="83"/>
      <c r="K269" s="84"/>
      <c r="L269" s="85"/>
      <c r="M269" s="85"/>
      <c r="N269" s="85"/>
    </row>
    <row r="270" spans="1:14" s="4" customFormat="1">
      <c r="A270" s="82"/>
      <c r="B270" s="82"/>
      <c r="C270" s="82"/>
      <c r="D270" s="82"/>
      <c r="E270" s="82"/>
      <c r="F270" s="82"/>
      <c r="G270" s="82"/>
      <c r="H270" s="82"/>
      <c r="I270" s="83"/>
      <c r="J270" s="83"/>
      <c r="K270" s="84"/>
      <c r="L270" s="85"/>
      <c r="M270" s="85"/>
      <c r="N270" s="85"/>
    </row>
    <row r="271" spans="1:14" s="4" customFormat="1">
      <c r="A271" s="82"/>
      <c r="B271" s="82"/>
      <c r="C271" s="82"/>
      <c r="D271" s="82"/>
      <c r="E271" s="82"/>
      <c r="F271" s="82"/>
      <c r="G271" s="82"/>
      <c r="H271" s="82"/>
      <c r="I271" s="83"/>
      <c r="J271" s="83"/>
      <c r="K271" s="84"/>
      <c r="L271" s="85"/>
      <c r="M271" s="85"/>
      <c r="N271" s="85"/>
    </row>
    <row r="272" spans="1:14" s="4" customFormat="1">
      <c r="A272" s="82"/>
      <c r="B272" s="82"/>
      <c r="C272" s="82"/>
      <c r="D272" s="82"/>
      <c r="E272" s="82"/>
      <c r="F272" s="82"/>
      <c r="G272" s="82"/>
      <c r="H272" s="82"/>
      <c r="I272" s="83"/>
      <c r="J272" s="83"/>
      <c r="K272" s="84"/>
      <c r="L272" s="85"/>
      <c r="M272" s="85"/>
      <c r="N272" s="85"/>
    </row>
    <row r="273" spans="1:14" s="4" customFormat="1">
      <c r="A273" s="82"/>
      <c r="B273" s="82"/>
      <c r="C273" s="82"/>
      <c r="D273" s="82"/>
      <c r="E273" s="82"/>
      <c r="F273" s="82"/>
      <c r="G273" s="82"/>
      <c r="H273" s="82"/>
      <c r="I273" s="83"/>
      <c r="J273" s="83"/>
      <c r="K273" s="84"/>
      <c r="L273" s="85"/>
      <c r="M273" s="85"/>
      <c r="N273" s="85"/>
    </row>
    <row r="274" spans="1:14" s="4" customFormat="1">
      <c r="A274" s="82"/>
      <c r="B274" s="82"/>
      <c r="C274" s="82"/>
      <c r="D274" s="82"/>
      <c r="E274" s="82"/>
      <c r="F274" s="82"/>
      <c r="G274" s="82"/>
      <c r="H274" s="82"/>
      <c r="I274" s="83"/>
      <c r="J274" s="83"/>
      <c r="K274" s="84"/>
      <c r="L274" s="85"/>
      <c r="M274" s="85"/>
      <c r="N274" s="85"/>
    </row>
    <row r="275" spans="1:14" s="4" customFormat="1">
      <c r="A275" s="82"/>
      <c r="B275" s="82"/>
      <c r="C275" s="82"/>
      <c r="D275" s="82"/>
      <c r="E275" s="82"/>
      <c r="F275" s="82"/>
      <c r="G275" s="82"/>
      <c r="H275" s="82"/>
      <c r="I275" s="83"/>
      <c r="J275" s="83"/>
      <c r="K275" s="84"/>
      <c r="L275" s="85"/>
      <c r="M275" s="85"/>
      <c r="N275" s="85"/>
    </row>
    <row r="276" spans="1:14" s="4" customFormat="1">
      <c r="A276" s="82"/>
      <c r="B276" s="82"/>
      <c r="C276" s="82"/>
      <c r="D276" s="82"/>
      <c r="E276" s="82"/>
      <c r="F276" s="82"/>
      <c r="G276" s="82"/>
      <c r="H276" s="82"/>
      <c r="I276" s="83"/>
      <c r="J276" s="83"/>
      <c r="K276" s="84"/>
      <c r="L276" s="85"/>
      <c r="M276" s="85"/>
      <c r="N276" s="85"/>
    </row>
    <row r="277" spans="1:14" s="4" customFormat="1">
      <c r="A277" s="82"/>
      <c r="B277" s="82"/>
      <c r="C277" s="82"/>
      <c r="D277" s="82"/>
      <c r="E277" s="82"/>
      <c r="F277" s="82"/>
      <c r="G277" s="82"/>
      <c r="H277" s="82"/>
      <c r="I277" s="83"/>
      <c r="J277" s="83"/>
      <c r="K277" s="84"/>
      <c r="L277" s="85"/>
      <c r="M277" s="85"/>
      <c r="N277" s="85"/>
    </row>
    <row r="278" spans="1:14" s="4" customFormat="1">
      <c r="A278" s="82"/>
      <c r="B278" s="82"/>
      <c r="C278" s="82"/>
      <c r="D278" s="82"/>
      <c r="E278" s="82"/>
      <c r="F278" s="82"/>
      <c r="G278" s="82"/>
      <c r="H278" s="82"/>
      <c r="I278" s="83"/>
      <c r="J278" s="83"/>
      <c r="K278" s="84"/>
      <c r="L278" s="85"/>
      <c r="M278" s="85"/>
      <c r="N278" s="85"/>
    </row>
    <row r="279" spans="1:14" s="4" customFormat="1">
      <c r="A279" s="82"/>
      <c r="B279" s="82"/>
      <c r="C279" s="82"/>
      <c r="D279" s="82"/>
      <c r="E279" s="82"/>
      <c r="F279" s="82"/>
      <c r="G279" s="82"/>
      <c r="H279" s="82"/>
      <c r="I279" s="83"/>
      <c r="J279" s="83"/>
      <c r="K279" s="84"/>
      <c r="L279" s="85"/>
      <c r="M279" s="85"/>
      <c r="N279" s="85"/>
    </row>
    <row r="280" spans="1:14" s="4" customFormat="1">
      <c r="A280" s="82"/>
      <c r="B280" s="82"/>
      <c r="C280" s="82"/>
      <c r="D280" s="82"/>
      <c r="E280" s="82"/>
      <c r="F280" s="82"/>
      <c r="G280" s="82"/>
      <c r="H280" s="82"/>
      <c r="I280" s="83"/>
      <c r="J280" s="83"/>
      <c r="K280" s="84"/>
      <c r="L280" s="85"/>
      <c r="M280" s="85"/>
      <c r="N280" s="85"/>
    </row>
    <row r="281" spans="1:14" s="4" customFormat="1">
      <c r="A281" s="82"/>
      <c r="B281" s="82"/>
      <c r="C281" s="82"/>
      <c r="D281" s="82"/>
      <c r="E281" s="82"/>
      <c r="F281" s="82"/>
      <c r="G281" s="82"/>
      <c r="H281" s="82"/>
      <c r="I281" s="83"/>
      <c r="J281" s="83"/>
      <c r="K281" s="84"/>
      <c r="L281" s="85"/>
      <c r="M281" s="85"/>
      <c r="N281" s="85"/>
    </row>
    <row r="282" spans="1:14" s="4" customFormat="1">
      <c r="A282" s="82"/>
      <c r="B282" s="82"/>
      <c r="C282" s="82"/>
      <c r="D282" s="82"/>
      <c r="E282" s="82"/>
      <c r="F282" s="82"/>
      <c r="G282" s="82"/>
      <c r="H282" s="82"/>
      <c r="I282" s="83"/>
      <c r="J282" s="83"/>
      <c r="K282" s="84"/>
      <c r="L282" s="85"/>
      <c r="M282" s="85"/>
      <c r="N282" s="85"/>
    </row>
    <row r="283" spans="1:14" s="4" customFormat="1">
      <c r="A283" s="82"/>
      <c r="B283" s="82"/>
      <c r="C283" s="82"/>
      <c r="D283" s="82"/>
      <c r="E283" s="82"/>
      <c r="F283" s="82"/>
      <c r="G283" s="82"/>
      <c r="H283" s="82"/>
      <c r="I283" s="83"/>
      <c r="J283" s="83"/>
      <c r="K283" s="84"/>
      <c r="L283" s="85"/>
      <c r="M283" s="85"/>
      <c r="N283" s="85"/>
    </row>
    <row r="284" spans="1:14" s="4" customFormat="1">
      <c r="A284" s="82"/>
      <c r="B284" s="82"/>
      <c r="C284" s="82"/>
      <c r="D284" s="82"/>
      <c r="E284" s="82"/>
      <c r="F284" s="82"/>
      <c r="G284" s="82"/>
      <c r="H284" s="82"/>
      <c r="I284" s="83"/>
      <c r="J284" s="83"/>
      <c r="K284" s="84"/>
      <c r="L284" s="85"/>
      <c r="M284" s="85"/>
      <c r="N284" s="85"/>
    </row>
    <row r="285" spans="1:14" s="4" customFormat="1">
      <c r="A285" s="82"/>
      <c r="B285" s="82"/>
      <c r="C285" s="82"/>
      <c r="D285" s="82"/>
      <c r="E285" s="82"/>
      <c r="F285" s="82"/>
      <c r="G285" s="82"/>
      <c r="H285" s="82"/>
      <c r="I285" s="83"/>
      <c r="J285" s="83"/>
      <c r="K285" s="84"/>
      <c r="L285" s="85"/>
      <c r="M285" s="85"/>
      <c r="N285" s="85"/>
    </row>
    <row r="286" spans="1:14" s="4" customFormat="1">
      <c r="A286" s="82"/>
      <c r="B286" s="82"/>
      <c r="C286" s="82"/>
      <c r="D286" s="82"/>
      <c r="E286" s="82"/>
      <c r="F286" s="82"/>
      <c r="G286" s="82"/>
      <c r="H286" s="82"/>
      <c r="I286" s="83"/>
      <c r="J286" s="83"/>
      <c r="K286" s="84"/>
      <c r="L286" s="85"/>
      <c r="M286" s="85"/>
      <c r="N286" s="85"/>
    </row>
    <row r="287" spans="1:14" s="4" customFormat="1">
      <c r="A287" s="82"/>
      <c r="B287" s="82"/>
      <c r="C287" s="82"/>
      <c r="D287" s="82"/>
      <c r="E287" s="82"/>
      <c r="F287" s="82"/>
      <c r="G287" s="82"/>
      <c r="H287" s="82"/>
      <c r="I287" s="83"/>
      <c r="J287" s="83"/>
      <c r="K287" s="84"/>
      <c r="L287" s="85"/>
      <c r="M287" s="85"/>
      <c r="N287" s="85"/>
    </row>
    <row r="288" spans="1:14" s="4" customFormat="1">
      <c r="A288" s="82"/>
      <c r="B288" s="82"/>
      <c r="C288" s="82"/>
      <c r="D288" s="82"/>
      <c r="E288" s="82"/>
      <c r="F288" s="82"/>
      <c r="G288" s="82"/>
      <c r="H288" s="82"/>
      <c r="I288" s="83"/>
      <c r="J288" s="83"/>
      <c r="K288" s="84"/>
      <c r="L288" s="85"/>
      <c r="M288" s="85"/>
      <c r="N288" s="85"/>
    </row>
    <row r="289" spans="1:14" s="4" customFormat="1">
      <c r="A289" s="82"/>
      <c r="B289" s="82"/>
      <c r="C289" s="82"/>
      <c r="D289" s="82"/>
      <c r="E289" s="82"/>
      <c r="F289" s="82"/>
      <c r="G289" s="82"/>
      <c r="H289" s="82"/>
      <c r="I289" s="83"/>
      <c r="J289" s="83"/>
      <c r="K289" s="84"/>
      <c r="L289" s="85"/>
      <c r="M289" s="85"/>
      <c r="N289" s="85"/>
    </row>
    <row r="290" spans="1:14" s="4" customFormat="1">
      <c r="A290" s="82"/>
      <c r="B290" s="82"/>
      <c r="C290" s="82"/>
      <c r="D290" s="82"/>
      <c r="E290" s="82"/>
      <c r="F290" s="82"/>
      <c r="G290" s="82"/>
      <c r="H290" s="82"/>
      <c r="I290" s="83"/>
      <c r="J290" s="83"/>
      <c r="K290" s="84"/>
      <c r="L290" s="85"/>
      <c r="M290" s="85"/>
      <c r="N290" s="85"/>
    </row>
    <row r="291" spans="1:14" s="4" customFormat="1">
      <c r="A291" s="82"/>
      <c r="B291" s="82"/>
      <c r="C291" s="82"/>
      <c r="D291" s="82"/>
      <c r="E291" s="82"/>
      <c r="F291" s="82"/>
      <c r="G291" s="82"/>
      <c r="H291" s="82"/>
      <c r="I291" s="83"/>
      <c r="J291" s="83"/>
      <c r="K291" s="84"/>
      <c r="L291" s="85"/>
      <c r="M291" s="85"/>
      <c r="N291" s="85"/>
    </row>
    <row r="292" spans="1:14" s="4" customFormat="1">
      <c r="A292" s="82"/>
      <c r="B292" s="82"/>
      <c r="C292" s="82"/>
      <c r="D292" s="82"/>
      <c r="E292" s="82"/>
      <c r="F292" s="82"/>
      <c r="G292" s="82"/>
      <c r="H292" s="82"/>
      <c r="I292" s="83"/>
      <c r="J292" s="83"/>
      <c r="K292" s="84"/>
      <c r="L292" s="85"/>
      <c r="M292" s="85"/>
      <c r="N292" s="85"/>
    </row>
    <row r="293" spans="1:14" s="4" customFormat="1">
      <c r="A293" s="82"/>
      <c r="B293" s="82"/>
      <c r="C293" s="82"/>
      <c r="D293" s="82"/>
      <c r="E293" s="82"/>
      <c r="F293" s="82"/>
      <c r="G293" s="82"/>
      <c r="H293" s="82"/>
      <c r="I293" s="83"/>
      <c r="J293" s="83"/>
      <c r="K293" s="84"/>
      <c r="L293" s="85"/>
      <c r="M293" s="85"/>
      <c r="N293" s="85"/>
    </row>
    <row r="294" spans="1:14" s="4" customFormat="1">
      <c r="A294" s="82"/>
      <c r="B294" s="82"/>
      <c r="C294" s="82"/>
      <c r="D294" s="82"/>
      <c r="E294" s="82"/>
      <c r="F294" s="82"/>
      <c r="G294" s="82"/>
      <c r="H294" s="82"/>
      <c r="I294" s="83"/>
      <c r="J294" s="83"/>
      <c r="K294" s="84"/>
      <c r="L294" s="85"/>
      <c r="M294" s="85"/>
      <c r="N294" s="85"/>
    </row>
    <row r="295" spans="1:14" s="4" customFormat="1">
      <c r="A295" s="82"/>
      <c r="B295" s="82"/>
      <c r="C295" s="82"/>
      <c r="D295" s="82"/>
      <c r="E295" s="82"/>
      <c r="F295" s="82"/>
      <c r="G295" s="82"/>
      <c r="H295" s="82"/>
      <c r="I295" s="83"/>
      <c r="J295" s="83"/>
      <c r="K295" s="84"/>
      <c r="L295" s="85"/>
      <c r="M295" s="85"/>
      <c r="N295" s="85"/>
    </row>
    <row r="296" spans="1:14" s="4" customFormat="1">
      <c r="A296" s="82"/>
      <c r="B296" s="82"/>
      <c r="C296" s="82"/>
      <c r="D296" s="82"/>
      <c r="E296" s="82"/>
      <c r="F296" s="82"/>
      <c r="G296" s="82"/>
      <c r="H296" s="82"/>
      <c r="I296" s="83"/>
      <c r="J296" s="83"/>
      <c r="K296" s="84"/>
      <c r="L296" s="85"/>
      <c r="M296" s="85"/>
      <c r="N296" s="85"/>
    </row>
    <row r="297" spans="1:14" s="4" customFormat="1">
      <c r="A297" s="82"/>
      <c r="B297" s="82"/>
      <c r="C297" s="82"/>
      <c r="D297" s="82"/>
      <c r="E297" s="82"/>
      <c r="F297" s="82"/>
      <c r="G297" s="82"/>
      <c r="H297" s="82"/>
      <c r="I297" s="83"/>
      <c r="J297" s="83"/>
      <c r="K297" s="84"/>
      <c r="L297" s="85"/>
      <c r="M297" s="85"/>
      <c r="N297" s="85"/>
    </row>
    <row r="298" spans="1:14" s="4" customFormat="1">
      <c r="A298" s="82"/>
      <c r="B298" s="82"/>
      <c r="C298" s="82"/>
      <c r="D298" s="82"/>
      <c r="E298" s="82"/>
      <c r="F298" s="82"/>
      <c r="G298" s="82"/>
      <c r="H298" s="82"/>
      <c r="I298" s="83"/>
      <c r="J298" s="83"/>
      <c r="K298" s="84"/>
      <c r="L298" s="85"/>
      <c r="M298" s="85"/>
      <c r="N298" s="85"/>
    </row>
    <row r="299" spans="1:14" s="4" customFormat="1">
      <c r="A299" s="82"/>
      <c r="B299" s="82"/>
      <c r="C299" s="82"/>
      <c r="D299" s="82"/>
      <c r="E299" s="82"/>
      <c r="F299" s="82"/>
      <c r="G299" s="82"/>
      <c r="H299" s="82"/>
      <c r="I299" s="83"/>
      <c r="J299" s="83"/>
      <c r="K299" s="84"/>
      <c r="L299" s="85"/>
      <c r="M299" s="85"/>
      <c r="N299" s="85"/>
    </row>
    <row r="300" spans="1:14" s="4" customFormat="1">
      <c r="A300" s="82"/>
      <c r="B300" s="82"/>
      <c r="C300" s="82"/>
      <c r="D300" s="82"/>
      <c r="E300" s="82"/>
      <c r="F300" s="82"/>
      <c r="G300" s="82"/>
      <c r="H300" s="82"/>
      <c r="I300" s="83"/>
      <c r="J300" s="83"/>
      <c r="K300" s="84"/>
      <c r="L300" s="85"/>
      <c r="M300" s="85"/>
      <c r="N300" s="85"/>
    </row>
    <row r="301" spans="1:14" s="4" customFormat="1">
      <c r="A301" s="82"/>
      <c r="B301" s="82"/>
      <c r="C301" s="82"/>
      <c r="D301" s="82"/>
      <c r="E301" s="82"/>
      <c r="F301" s="82"/>
      <c r="G301" s="82"/>
      <c r="H301" s="82"/>
      <c r="I301" s="83"/>
      <c r="J301" s="83"/>
      <c r="K301" s="84"/>
      <c r="L301" s="85"/>
      <c r="M301" s="85"/>
      <c r="N301" s="85"/>
    </row>
    <row r="302" spans="1:14" s="4" customFormat="1">
      <c r="A302" s="82"/>
      <c r="B302" s="82"/>
      <c r="C302" s="82"/>
      <c r="D302" s="82"/>
      <c r="E302" s="82"/>
      <c r="F302" s="82"/>
      <c r="G302" s="82"/>
      <c r="H302" s="82"/>
      <c r="I302" s="83"/>
      <c r="J302" s="83"/>
      <c r="K302" s="84"/>
      <c r="L302" s="85"/>
      <c r="M302" s="85"/>
      <c r="N302" s="85"/>
    </row>
    <row r="303" spans="1:14" s="4" customFormat="1">
      <c r="A303" s="82"/>
      <c r="B303" s="82"/>
      <c r="C303" s="82"/>
      <c r="D303" s="82"/>
      <c r="E303" s="82"/>
      <c r="F303" s="82"/>
      <c r="G303" s="82"/>
      <c r="H303" s="82"/>
      <c r="I303" s="83"/>
      <c r="J303" s="83"/>
      <c r="K303" s="84"/>
      <c r="L303" s="85"/>
      <c r="M303" s="85"/>
      <c r="N303" s="85"/>
    </row>
    <row r="304" spans="1:14" s="4" customFormat="1">
      <c r="A304" s="82"/>
      <c r="B304" s="82"/>
      <c r="C304" s="82"/>
      <c r="D304" s="82"/>
      <c r="E304" s="82"/>
      <c r="F304" s="82"/>
      <c r="G304" s="82"/>
      <c r="H304" s="82"/>
      <c r="I304" s="83"/>
      <c r="J304" s="83"/>
      <c r="K304" s="84"/>
      <c r="L304" s="85"/>
      <c r="M304" s="85"/>
      <c r="N304" s="85"/>
    </row>
    <row r="305" spans="1:14" s="4" customFormat="1">
      <c r="A305" s="82"/>
      <c r="B305" s="82"/>
      <c r="C305" s="82"/>
      <c r="D305" s="82"/>
      <c r="E305" s="82"/>
      <c r="F305" s="82"/>
      <c r="G305" s="82"/>
      <c r="H305" s="82"/>
      <c r="I305" s="83"/>
      <c r="J305" s="83"/>
      <c r="K305" s="84"/>
      <c r="L305" s="85"/>
      <c r="M305" s="85"/>
      <c r="N305" s="85"/>
    </row>
    <row r="306" spans="1:14" s="4" customFormat="1">
      <c r="A306" s="82"/>
      <c r="B306" s="82"/>
      <c r="C306" s="82"/>
      <c r="D306" s="82"/>
      <c r="E306" s="82"/>
      <c r="F306" s="82"/>
      <c r="G306" s="82"/>
      <c r="H306" s="82"/>
      <c r="I306" s="83"/>
      <c r="J306" s="83"/>
      <c r="K306" s="84"/>
      <c r="L306" s="85"/>
      <c r="M306" s="85"/>
      <c r="N306" s="85"/>
    </row>
    <row r="307" spans="1:14" s="4" customFormat="1">
      <c r="A307" s="82"/>
      <c r="B307" s="82"/>
      <c r="C307" s="82"/>
      <c r="D307" s="82"/>
      <c r="E307" s="82"/>
      <c r="F307" s="82"/>
      <c r="G307" s="82"/>
      <c r="H307" s="82"/>
      <c r="I307" s="83"/>
      <c r="J307" s="83"/>
      <c r="K307" s="84"/>
      <c r="L307" s="85"/>
      <c r="M307" s="85"/>
      <c r="N307" s="85"/>
    </row>
    <row r="308" spans="1:14" s="4" customFormat="1">
      <c r="A308" s="82"/>
      <c r="B308" s="82"/>
      <c r="C308" s="82"/>
      <c r="D308" s="82"/>
      <c r="E308" s="82"/>
      <c r="F308" s="82"/>
      <c r="G308" s="82"/>
      <c r="H308" s="82"/>
      <c r="I308" s="83"/>
      <c r="J308" s="83"/>
      <c r="K308" s="84"/>
      <c r="L308" s="85"/>
      <c r="M308" s="85"/>
      <c r="N308" s="85"/>
    </row>
    <row r="309" spans="1:14" s="4" customFormat="1">
      <c r="A309" s="82"/>
      <c r="B309" s="82"/>
      <c r="C309" s="82"/>
      <c r="D309" s="82"/>
      <c r="E309" s="82"/>
      <c r="F309" s="82"/>
      <c r="G309" s="82"/>
      <c r="H309" s="82"/>
      <c r="I309" s="83"/>
      <c r="J309" s="83"/>
      <c r="K309" s="84"/>
      <c r="L309" s="85"/>
      <c r="M309" s="85"/>
      <c r="N309" s="85"/>
    </row>
    <row r="310" spans="1:14" s="4" customFormat="1">
      <c r="A310" s="82"/>
      <c r="B310" s="82"/>
      <c r="C310" s="82"/>
      <c r="D310" s="82"/>
      <c r="E310" s="82"/>
      <c r="F310" s="82"/>
      <c r="G310" s="82"/>
      <c r="H310" s="82"/>
      <c r="I310" s="83"/>
      <c r="J310" s="83"/>
      <c r="K310" s="84"/>
      <c r="L310" s="85"/>
      <c r="M310" s="85"/>
      <c r="N310" s="85"/>
    </row>
    <row r="311" spans="1:14" s="4" customFormat="1">
      <c r="A311" s="82"/>
      <c r="B311" s="82"/>
      <c r="C311" s="82"/>
      <c r="D311" s="82"/>
      <c r="E311" s="82"/>
      <c r="F311" s="82"/>
      <c r="G311" s="82"/>
      <c r="H311" s="82"/>
      <c r="I311" s="83"/>
      <c r="J311" s="83"/>
      <c r="K311" s="84"/>
      <c r="L311" s="85"/>
      <c r="M311" s="85"/>
      <c r="N311" s="85"/>
    </row>
    <row r="312" spans="1:14" s="4" customFormat="1">
      <c r="A312" s="82"/>
      <c r="B312" s="82"/>
      <c r="C312" s="82"/>
      <c r="D312" s="82"/>
      <c r="E312" s="82"/>
      <c r="F312" s="82"/>
      <c r="G312" s="82"/>
      <c r="H312" s="82"/>
      <c r="I312" s="83"/>
      <c r="J312" s="83"/>
      <c r="K312" s="84"/>
      <c r="L312" s="85"/>
      <c r="M312" s="85"/>
      <c r="N312" s="85"/>
    </row>
    <row r="313" spans="1:14" s="4" customFormat="1">
      <c r="A313" s="82"/>
      <c r="B313" s="82"/>
      <c r="C313" s="82"/>
      <c r="D313" s="82"/>
      <c r="E313" s="82"/>
      <c r="F313" s="82"/>
      <c r="G313" s="82"/>
      <c r="H313" s="82"/>
      <c r="I313" s="83"/>
      <c r="J313" s="83"/>
      <c r="K313" s="84"/>
      <c r="L313" s="85"/>
      <c r="M313" s="85"/>
      <c r="N313" s="85"/>
    </row>
    <row r="314" spans="1:14" s="4" customFormat="1">
      <c r="A314" s="82"/>
      <c r="B314" s="82"/>
      <c r="C314" s="82"/>
      <c r="D314" s="82"/>
      <c r="E314" s="82"/>
      <c r="F314" s="82"/>
      <c r="G314" s="82"/>
      <c r="H314" s="82"/>
      <c r="I314" s="83"/>
      <c r="J314" s="83"/>
      <c r="K314" s="84"/>
      <c r="L314" s="85"/>
      <c r="M314" s="85"/>
      <c r="N314" s="85"/>
    </row>
    <row r="315" spans="1:14" s="4" customFormat="1">
      <c r="A315" s="82"/>
      <c r="B315" s="82"/>
      <c r="C315" s="82"/>
      <c r="D315" s="82"/>
      <c r="E315" s="82"/>
      <c r="F315" s="82"/>
      <c r="G315" s="82"/>
      <c r="H315" s="82"/>
      <c r="I315" s="83"/>
      <c r="J315" s="83"/>
      <c r="K315" s="84"/>
      <c r="L315" s="85"/>
      <c r="M315" s="85"/>
      <c r="N315" s="85"/>
    </row>
    <row r="316" spans="1:14" s="4" customFormat="1">
      <c r="A316" s="82"/>
      <c r="B316" s="82"/>
      <c r="C316" s="82"/>
      <c r="D316" s="82"/>
      <c r="E316" s="82"/>
      <c r="F316" s="82"/>
      <c r="G316" s="82"/>
      <c r="H316" s="82"/>
      <c r="I316" s="83"/>
      <c r="J316" s="83"/>
      <c r="K316" s="84"/>
      <c r="L316" s="85"/>
      <c r="M316" s="85"/>
      <c r="N316" s="85"/>
    </row>
    <row r="317" spans="1:14" s="4" customFormat="1">
      <c r="A317" s="82"/>
      <c r="B317" s="82"/>
      <c r="C317" s="82"/>
      <c r="D317" s="82"/>
      <c r="E317" s="82"/>
      <c r="F317" s="82"/>
      <c r="G317" s="82"/>
      <c r="H317" s="82"/>
      <c r="I317" s="83"/>
      <c r="J317" s="83"/>
      <c r="K317" s="84"/>
      <c r="L317" s="85"/>
      <c r="M317" s="85"/>
      <c r="N317" s="85"/>
    </row>
    <row r="318" spans="1:14" s="4" customFormat="1">
      <c r="A318" s="82"/>
      <c r="B318" s="82"/>
      <c r="C318" s="82"/>
      <c r="D318" s="82"/>
      <c r="E318" s="82"/>
      <c r="F318" s="82"/>
      <c r="G318" s="82"/>
      <c r="H318" s="82"/>
      <c r="I318" s="83"/>
      <c r="J318" s="83"/>
      <c r="K318" s="84"/>
      <c r="L318" s="85"/>
      <c r="M318" s="85"/>
      <c r="N318" s="85"/>
    </row>
    <row r="319" spans="1:14" s="4" customFormat="1">
      <c r="A319" s="82"/>
      <c r="B319" s="82"/>
      <c r="C319" s="82"/>
      <c r="D319" s="82"/>
      <c r="E319" s="82"/>
      <c r="F319" s="82"/>
      <c r="G319" s="82"/>
      <c r="H319" s="82"/>
      <c r="I319" s="83"/>
      <c r="J319" s="83"/>
      <c r="K319" s="84"/>
      <c r="L319" s="85"/>
      <c r="M319" s="85"/>
      <c r="N319" s="85"/>
    </row>
    <row r="320" spans="1:14" s="4" customFormat="1">
      <c r="A320" s="82"/>
      <c r="B320" s="82"/>
      <c r="C320" s="82"/>
      <c r="D320" s="82"/>
      <c r="E320" s="82"/>
      <c r="F320" s="82"/>
      <c r="G320" s="82"/>
      <c r="H320" s="82"/>
      <c r="I320" s="83"/>
      <c r="J320" s="83"/>
      <c r="K320" s="84"/>
      <c r="L320" s="85"/>
      <c r="M320" s="85"/>
      <c r="N320" s="85"/>
    </row>
    <row r="321" spans="1:14" s="4" customFormat="1">
      <c r="A321" s="82"/>
      <c r="B321" s="82"/>
      <c r="C321" s="82"/>
      <c r="D321" s="82"/>
      <c r="E321" s="82"/>
      <c r="F321" s="82"/>
      <c r="G321" s="82"/>
      <c r="H321" s="82"/>
      <c r="I321" s="83"/>
      <c r="J321" s="83"/>
      <c r="K321" s="84"/>
      <c r="L321" s="85"/>
      <c r="M321" s="85"/>
      <c r="N321" s="85"/>
    </row>
    <row r="322" spans="1:14" s="4" customFormat="1">
      <c r="A322" s="82"/>
      <c r="B322" s="82"/>
      <c r="C322" s="82"/>
      <c r="D322" s="82"/>
      <c r="E322" s="82"/>
      <c r="F322" s="82"/>
      <c r="G322" s="82"/>
      <c r="H322" s="82"/>
      <c r="I322" s="83"/>
      <c r="J322" s="83"/>
      <c r="K322" s="84"/>
      <c r="L322" s="85"/>
      <c r="M322" s="85"/>
      <c r="N322" s="85"/>
    </row>
    <row r="323" spans="1:14" s="4" customFormat="1">
      <c r="A323" s="82"/>
      <c r="B323" s="82"/>
      <c r="C323" s="82"/>
      <c r="D323" s="82"/>
      <c r="E323" s="82"/>
      <c r="F323" s="82"/>
      <c r="G323" s="82"/>
      <c r="H323" s="82"/>
      <c r="I323" s="83"/>
      <c r="J323" s="83"/>
      <c r="K323" s="84"/>
      <c r="L323" s="85"/>
      <c r="M323" s="85"/>
      <c r="N323" s="85"/>
    </row>
    <row r="324" spans="1:14" s="4" customFormat="1">
      <c r="A324" s="82"/>
      <c r="B324" s="82"/>
      <c r="C324" s="82"/>
      <c r="D324" s="82"/>
      <c r="E324" s="82"/>
      <c r="F324" s="82"/>
      <c r="G324" s="82"/>
      <c r="H324" s="82"/>
      <c r="I324" s="83"/>
      <c r="J324" s="83"/>
      <c r="K324" s="84"/>
      <c r="L324" s="85"/>
      <c r="M324" s="85"/>
      <c r="N324" s="85"/>
    </row>
    <row r="325" spans="1:14" s="4" customFormat="1">
      <c r="A325" s="82"/>
      <c r="B325" s="82"/>
      <c r="C325" s="82"/>
      <c r="D325" s="82"/>
      <c r="E325" s="82"/>
      <c r="F325" s="82"/>
      <c r="G325" s="82"/>
      <c r="H325" s="82"/>
      <c r="I325" s="83"/>
      <c r="J325" s="83"/>
      <c r="K325" s="84"/>
      <c r="L325" s="85"/>
      <c r="M325" s="85"/>
      <c r="N325" s="85"/>
    </row>
    <row r="326" spans="1:14" s="4" customFormat="1">
      <c r="A326" s="82"/>
      <c r="B326" s="82"/>
      <c r="C326" s="82"/>
      <c r="D326" s="82"/>
      <c r="E326" s="82"/>
      <c r="F326" s="82"/>
      <c r="G326" s="82"/>
      <c r="H326" s="82"/>
      <c r="I326" s="83"/>
      <c r="J326" s="83"/>
      <c r="K326" s="84"/>
      <c r="L326" s="85"/>
      <c r="M326" s="85"/>
      <c r="N326" s="85"/>
    </row>
    <row r="327" spans="1:14" s="4" customFormat="1">
      <c r="A327" s="82"/>
      <c r="B327" s="82"/>
      <c r="C327" s="82"/>
      <c r="D327" s="82"/>
      <c r="E327" s="82"/>
      <c r="F327" s="82"/>
      <c r="G327" s="82"/>
      <c r="H327" s="82"/>
      <c r="I327" s="83"/>
      <c r="J327" s="83"/>
      <c r="K327" s="84"/>
      <c r="L327" s="85"/>
      <c r="M327" s="85"/>
      <c r="N327" s="85"/>
    </row>
    <row r="328" spans="1:14" s="4" customFormat="1">
      <c r="A328" s="82"/>
      <c r="B328" s="82"/>
      <c r="C328" s="82"/>
      <c r="D328" s="82"/>
      <c r="E328" s="82"/>
      <c r="F328" s="82"/>
      <c r="G328" s="82"/>
      <c r="H328" s="82"/>
      <c r="I328" s="83"/>
      <c r="J328" s="83"/>
      <c r="K328" s="84"/>
      <c r="L328" s="85"/>
      <c r="M328" s="85"/>
      <c r="N328" s="85"/>
    </row>
    <row r="329" spans="1:14" s="4" customFormat="1">
      <c r="A329" s="82"/>
      <c r="B329" s="82"/>
      <c r="C329" s="82"/>
      <c r="D329" s="82"/>
      <c r="E329" s="82"/>
      <c r="F329" s="82"/>
      <c r="G329" s="82"/>
      <c r="H329" s="82"/>
      <c r="I329" s="83"/>
      <c r="J329" s="83"/>
      <c r="K329" s="84"/>
      <c r="L329" s="85"/>
      <c r="M329" s="85"/>
      <c r="N329" s="85"/>
    </row>
    <row r="330" spans="1:14" s="4" customFormat="1">
      <c r="A330" s="82"/>
      <c r="B330" s="82"/>
      <c r="C330" s="82"/>
      <c r="D330" s="82"/>
      <c r="E330" s="82"/>
      <c r="F330" s="82"/>
      <c r="G330" s="82"/>
      <c r="H330" s="82"/>
      <c r="I330" s="83"/>
      <c r="J330" s="83"/>
      <c r="K330" s="84"/>
      <c r="L330" s="85"/>
      <c r="M330" s="85"/>
      <c r="N330" s="85"/>
    </row>
    <row r="331" spans="1:14" s="4" customFormat="1">
      <c r="A331" s="82"/>
      <c r="B331" s="82"/>
      <c r="C331" s="82"/>
      <c r="D331" s="82"/>
      <c r="E331" s="82"/>
      <c r="F331" s="82"/>
      <c r="G331" s="82"/>
      <c r="H331" s="82"/>
      <c r="I331" s="83"/>
      <c r="J331" s="83"/>
      <c r="K331" s="84"/>
      <c r="L331" s="85"/>
      <c r="M331" s="85"/>
      <c r="N331" s="85"/>
    </row>
    <row r="332" spans="1:14" s="4" customFormat="1">
      <c r="A332" s="82"/>
      <c r="B332" s="82"/>
      <c r="C332" s="82"/>
      <c r="D332" s="82"/>
      <c r="E332" s="82"/>
      <c r="F332" s="82"/>
      <c r="G332" s="82"/>
      <c r="H332" s="82"/>
      <c r="I332" s="83"/>
      <c r="J332" s="83"/>
      <c r="K332" s="84"/>
      <c r="L332" s="85"/>
      <c r="M332" s="85"/>
      <c r="N332" s="85"/>
    </row>
    <row r="333" spans="1:14" s="4" customFormat="1">
      <c r="A333" s="82"/>
      <c r="B333" s="82"/>
      <c r="C333" s="82"/>
      <c r="D333" s="82"/>
      <c r="E333" s="82"/>
      <c r="F333" s="82"/>
      <c r="G333" s="82"/>
      <c r="H333" s="82"/>
      <c r="I333" s="83"/>
      <c r="J333" s="83"/>
      <c r="K333" s="84"/>
      <c r="L333" s="85"/>
      <c r="M333" s="85"/>
      <c r="N333" s="85"/>
    </row>
    <row r="334" spans="1:14" s="4" customFormat="1">
      <c r="A334" s="82"/>
      <c r="B334" s="82"/>
      <c r="C334" s="82"/>
      <c r="D334" s="82"/>
      <c r="E334" s="82"/>
      <c r="F334" s="82"/>
      <c r="G334" s="82"/>
      <c r="H334" s="82"/>
      <c r="I334" s="83"/>
      <c r="J334" s="83"/>
      <c r="K334" s="84"/>
      <c r="L334" s="85"/>
      <c r="M334" s="85"/>
      <c r="N334" s="85"/>
    </row>
    <row r="335" spans="1:14" s="4" customFormat="1">
      <c r="A335" s="82"/>
      <c r="B335" s="82"/>
      <c r="C335" s="82"/>
      <c r="D335" s="82"/>
      <c r="E335" s="82"/>
      <c r="F335" s="82"/>
      <c r="G335" s="82"/>
      <c r="H335" s="82"/>
      <c r="I335" s="83"/>
      <c r="J335" s="83"/>
      <c r="K335" s="84"/>
      <c r="L335" s="85"/>
      <c r="M335" s="85"/>
      <c r="N335" s="85"/>
    </row>
    <row r="336" spans="1:14" s="4" customFormat="1">
      <c r="A336" s="82"/>
      <c r="B336" s="82"/>
      <c r="C336" s="82"/>
      <c r="D336" s="82"/>
      <c r="E336" s="82"/>
      <c r="F336" s="82"/>
      <c r="G336" s="82"/>
      <c r="H336" s="82"/>
      <c r="I336" s="83"/>
      <c r="J336" s="83"/>
      <c r="K336" s="84"/>
      <c r="L336" s="85"/>
      <c r="M336" s="85"/>
      <c r="N336" s="85"/>
    </row>
    <row r="337" spans="1:14" s="4" customFormat="1">
      <c r="A337" s="82"/>
      <c r="B337" s="82"/>
      <c r="C337" s="82"/>
      <c r="D337" s="82"/>
      <c r="E337" s="82"/>
      <c r="F337" s="82"/>
      <c r="G337" s="82"/>
      <c r="H337" s="82"/>
      <c r="I337" s="83"/>
      <c r="J337" s="83"/>
      <c r="K337" s="84"/>
      <c r="L337" s="85"/>
      <c r="M337" s="85"/>
      <c r="N337" s="85"/>
    </row>
    <row r="338" spans="1:14" s="4" customFormat="1">
      <c r="A338" s="82"/>
      <c r="B338" s="82"/>
      <c r="C338" s="82"/>
      <c r="D338" s="82"/>
      <c r="E338" s="82"/>
      <c r="F338" s="82"/>
      <c r="G338" s="82"/>
      <c r="H338" s="82"/>
      <c r="I338" s="83"/>
      <c r="J338" s="83"/>
      <c r="K338" s="84"/>
      <c r="L338" s="85"/>
      <c r="M338" s="85"/>
      <c r="N338" s="85"/>
    </row>
    <row r="339" spans="1:14" s="4" customFormat="1">
      <c r="A339" s="82"/>
      <c r="B339" s="82"/>
      <c r="C339" s="82"/>
      <c r="D339" s="82"/>
      <c r="E339" s="82"/>
      <c r="F339" s="82"/>
      <c r="G339" s="82"/>
      <c r="H339" s="82"/>
      <c r="I339" s="83"/>
      <c r="J339" s="83"/>
      <c r="K339" s="84"/>
      <c r="L339" s="85"/>
      <c r="M339" s="85"/>
      <c r="N339" s="85"/>
    </row>
    <row r="340" spans="1:14" s="4" customFormat="1">
      <c r="A340" s="82"/>
      <c r="B340" s="82"/>
      <c r="C340" s="82"/>
      <c r="D340" s="82"/>
      <c r="E340" s="82"/>
      <c r="F340" s="82"/>
      <c r="G340" s="82"/>
      <c r="H340" s="82"/>
      <c r="I340" s="83"/>
      <c r="J340" s="83"/>
      <c r="K340" s="84"/>
      <c r="L340" s="85"/>
      <c r="M340" s="85"/>
      <c r="N340" s="85"/>
    </row>
    <row r="341" spans="1:14" s="4" customFormat="1">
      <c r="A341" s="82"/>
      <c r="B341" s="82"/>
      <c r="C341" s="82"/>
      <c r="D341" s="82"/>
      <c r="E341" s="82"/>
      <c r="F341" s="82"/>
      <c r="G341" s="82"/>
      <c r="H341" s="82"/>
      <c r="I341" s="83"/>
      <c r="J341" s="83"/>
      <c r="K341" s="84"/>
      <c r="L341" s="85"/>
      <c r="M341" s="85"/>
      <c r="N341" s="85"/>
    </row>
    <row r="342" spans="1:14" s="4" customFormat="1">
      <c r="A342" s="82"/>
      <c r="B342" s="82"/>
      <c r="C342" s="82"/>
      <c r="D342" s="82"/>
      <c r="E342" s="82"/>
      <c r="F342" s="82"/>
      <c r="G342" s="82"/>
      <c r="H342" s="82"/>
      <c r="I342" s="83"/>
      <c r="J342" s="83"/>
      <c r="K342" s="84"/>
      <c r="L342" s="85"/>
      <c r="M342" s="85"/>
      <c r="N342" s="85"/>
    </row>
    <row r="343" spans="1:14" s="4" customFormat="1">
      <c r="A343" s="82"/>
      <c r="B343" s="82"/>
      <c r="C343" s="82"/>
      <c r="D343" s="82"/>
      <c r="E343" s="82"/>
      <c r="F343" s="82"/>
      <c r="G343" s="82"/>
      <c r="H343" s="82"/>
      <c r="I343" s="83"/>
      <c r="J343" s="83"/>
      <c r="K343" s="84"/>
      <c r="L343" s="85"/>
      <c r="M343" s="85"/>
      <c r="N343" s="85"/>
    </row>
    <row r="344" spans="1:14" s="4" customFormat="1">
      <c r="A344" s="82"/>
      <c r="B344" s="82"/>
      <c r="C344" s="82"/>
      <c r="D344" s="82"/>
      <c r="E344" s="82"/>
      <c r="F344" s="82"/>
      <c r="G344" s="82"/>
      <c r="H344" s="82"/>
      <c r="I344" s="83"/>
      <c r="J344" s="83"/>
      <c r="K344" s="84"/>
      <c r="L344" s="85"/>
      <c r="M344" s="85"/>
      <c r="N344" s="85"/>
    </row>
    <row r="345" spans="1:14" s="4" customFormat="1">
      <c r="A345" s="82"/>
      <c r="B345" s="82"/>
      <c r="C345" s="82"/>
      <c r="D345" s="82"/>
      <c r="E345" s="82"/>
      <c r="F345" s="82"/>
      <c r="G345" s="82"/>
      <c r="H345" s="82"/>
      <c r="I345" s="83"/>
      <c r="J345" s="83"/>
      <c r="K345" s="84"/>
      <c r="L345" s="85"/>
      <c r="M345" s="85"/>
      <c r="N345" s="85"/>
    </row>
    <row r="346" spans="1:14" s="4" customFormat="1">
      <c r="A346" s="82"/>
      <c r="B346" s="82"/>
      <c r="C346" s="82"/>
      <c r="D346" s="82"/>
      <c r="E346" s="82"/>
      <c r="F346" s="82"/>
      <c r="G346" s="82"/>
      <c r="H346" s="82"/>
      <c r="I346" s="83"/>
      <c r="J346" s="83"/>
      <c r="K346" s="84"/>
      <c r="L346" s="85"/>
      <c r="M346" s="85"/>
      <c r="N346" s="85"/>
    </row>
    <row r="347" spans="1:14" s="4" customFormat="1">
      <c r="A347" s="82"/>
      <c r="B347" s="82"/>
      <c r="C347" s="82"/>
      <c r="D347" s="82"/>
      <c r="E347" s="82"/>
      <c r="F347" s="82"/>
      <c r="G347" s="82"/>
      <c r="H347" s="82"/>
      <c r="I347" s="83"/>
      <c r="J347" s="83"/>
      <c r="K347" s="84"/>
      <c r="L347" s="85"/>
      <c r="M347" s="85"/>
      <c r="N347" s="85"/>
    </row>
    <row r="348" spans="1:14" s="4" customFormat="1">
      <c r="A348" s="82"/>
      <c r="B348" s="82"/>
      <c r="C348" s="82"/>
      <c r="D348" s="82"/>
      <c r="E348" s="82"/>
      <c r="F348" s="82"/>
      <c r="G348" s="82"/>
      <c r="H348" s="82"/>
      <c r="I348" s="83"/>
      <c r="J348" s="83"/>
      <c r="K348" s="84"/>
      <c r="L348" s="85"/>
      <c r="M348" s="85"/>
      <c r="N348" s="85"/>
    </row>
    <row r="349" spans="1:14" s="4" customFormat="1">
      <c r="A349" s="82"/>
      <c r="B349" s="82"/>
      <c r="C349" s="82"/>
      <c r="D349" s="82"/>
      <c r="E349" s="82"/>
      <c r="F349" s="82"/>
      <c r="G349" s="82"/>
      <c r="H349" s="82"/>
      <c r="I349" s="83"/>
      <c r="J349" s="83"/>
      <c r="K349" s="84"/>
      <c r="L349" s="85"/>
      <c r="M349" s="85"/>
      <c r="N349" s="85"/>
    </row>
    <row r="350" spans="1:14" s="4" customFormat="1">
      <c r="A350" s="82"/>
      <c r="B350" s="82"/>
      <c r="C350" s="82"/>
      <c r="D350" s="82"/>
      <c r="E350" s="82"/>
      <c r="F350" s="82"/>
      <c r="G350" s="82"/>
      <c r="H350" s="82"/>
      <c r="I350" s="83"/>
      <c r="J350" s="83"/>
      <c r="K350" s="84"/>
      <c r="L350" s="85"/>
      <c r="M350" s="85"/>
      <c r="N350" s="85"/>
    </row>
    <row r="351" spans="1:14" s="4" customFormat="1">
      <c r="A351" s="82"/>
      <c r="B351" s="82"/>
      <c r="C351" s="82"/>
      <c r="D351" s="82"/>
      <c r="E351" s="82"/>
      <c r="F351" s="82"/>
      <c r="G351" s="82"/>
      <c r="H351" s="82"/>
      <c r="I351" s="83"/>
      <c r="J351" s="83"/>
      <c r="K351" s="84"/>
      <c r="L351" s="85"/>
      <c r="M351" s="85"/>
      <c r="N351" s="85"/>
    </row>
    <row r="352" spans="1:14" s="4" customFormat="1">
      <c r="A352" s="82"/>
      <c r="B352" s="82"/>
      <c r="C352" s="82"/>
      <c r="D352" s="82"/>
      <c r="E352" s="82"/>
      <c r="F352" s="82"/>
      <c r="G352" s="82"/>
      <c r="H352" s="82"/>
      <c r="I352" s="83"/>
      <c r="J352" s="83"/>
      <c r="K352" s="84"/>
      <c r="L352" s="85"/>
      <c r="M352" s="85"/>
      <c r="N352" s="85"/>
    </row>
    <row r="353" spans="1:14" s="4" customFormat="1">
      <c r="A353" s="82"/>
      <c r="B353" s="82"/>
      <c r="C353" s="82"/>
      <c r="D353" s="82"/>
      <c r="E353" s="82"/>
      <c r="F353" s="82"/>
      <c r="G353" s="82"/>
      <c r="H353" s="82"/>
      <c r="I353" s="83"/>
      <c r="J353" s="83"/>
      <c r="K353" s="84"/>
      <c r="L353" s="85"/>
      <c r="M353" s="85"/>
      <c r="N353" s="85"/>
    </row>
    <row r="354" spans="1:14" s="4" customFormat="1">
      <c r="A354" s="82"/>
      <c r="B354" s="82"/>
      <c r="C354" s="82"/>
      <c r="D354" s="82"/>
      <c r="E354" s="82"/>
      <c r="F354" s="82"/>
      <c r="G354" s="82"/>
      <c r="H354" s="82"/>
      <c r="I354" s="83"/>
      <c r="J354" s="83"/>
      <c r="K354" s="84"/>
      <c r="L354" s="85"/>
      <c r="M354" s="85"/>
      <c r="N354" s="85"/>
    </row>
    <row r="355" spans="1:14" s="4" customFormat="1">
      <c r="A355" s="82"/>
      <c r="B355" s="82"/>
      <c r="C355" s="82"/>
      <c r="D355" s="82"/>
      <c r="E355" s="82"/>
      <c r="F355" s="82"/>
      <c r="G355" s="82"/>
      <c r="H355" s="82"/>
      <c r="I355" s="83"/>
      <c r="J355" s="83"/>
      <c r="K355" s="84"/>
      <c r="L355" s="85"/>
      <c r="M355" s="85"/>
      <c r="N355" s="85"/>
    </row>
    <row r="356" spans="1:14" s="4" customFormat="1">
      <c r="A356" s="82"/>
      <c r="B356" s="82"/>
      <c r="C356" s="82"/>
      <c r="D356" s="82"/>
      <c r="E356" s="82"/>
      <c r="F356" s="82"/>
      <c r="G356" s="82"/>
      <c r="H356" s="82"/>
      <c r="I356" s="83"/>
      <c r="J356" s="83"/>
      <c r="K356" s="84"/>
      <c r="L356" s="85"/>
      <c r="M356" s="85"/>
      <c r="N356" s="85"/>
    </row>
    <row r="357" spans="1:14" s="4" customFormat="1">
      <c r="A357" s="82"/>
      <c r="B357" s="82"/>
      <c r="C357" s="82"/>
      <c r="D357" s="82"/>
      <c r="E357" s="82"/>
      <c r="F357" s="82"/>
      <c r="G357" s="82"/>
      <c r="H357" s="82"/>
      <c r="I357" s="83"/>
      <c r="J357" s="83"/>
      <c r="K357" s="84"/>
      <c r="L357" s="85"/>
      <c r="M357" s="85"/>
      <c r="N357" s="85"/>
    </row>
    <row r="358" spans="1:14" s="4" customFormat="1">
      <c r="A358" s="82"/>
      <c r="B358" s="82"/>
      <c r="C358" s="82"/>
      <c r="D358" s="82"/>
      <c r="E358" s="82"/>
      <c r="F358" s="82"/>
      <c r="G358" s="82"/>
      <c r="H358" s="82"/>
      <c r="I358" s="83"/>
      <c r="J358" s="83"/>
      <c r="K358" s="84"/>
      <c r="L358" s="85"/>
      <c r="M358" s="85"/>
      <c r="N358" s="85"/>
    </row>
    <row r="359" spans="1:14" s="4" customFormat="1">
      <c r="A359" s="82"/>
      <c r="B359" s="82"/>
      <c r="C359" s="82"/>
      <c r="D359" s="82"/>
      <c r="E359" s="82"/>
      <c r="F359" s="82"/>
      <c r="G359" s="82"/>
      <c r="H359" s="82"/>
      <c r="I359" s="83"/>
      <c r="J359" s="83"/>
      <c r="K359" s="84"/>
      <c r="L359" s="85"/>
      <c r="M359" s="85"/>
      <c r="N359" s="85"/>
    </row>
    <row r="360" spans="1:14" s="4" customFormat="1">
      <c r="A360" s="82"/>
      <c r="B360" s="82"/>
      <c r="C360" s="82"/>
      <c r="D360" s="82"/>
      <c r="E360" s="82"/>
      <c r="F360" s="82"/>
      <c r="G360" s="82"/>
      <c r="H360" s="82"/>
      <c r="I360" s="83"/>
      <c r="J360" s="83"/>
      <c r="K360" s="84"/>
      <c r="L360" s="85"/>
      <c r="M360" s="85"/>
      <c r="N360" s="85"/>
    </row>
    <row r="361" spans="1:14" s="4" customFormat="1">
      <c r="A361" s="82"/>
      <c r="B361" s="82"/>
      <c r="C361" s="82"/>
      <c r="D361" s="82"/>
      <c r="E361" s="82"/>
      <c r="F361" s="82"/>
      <c r="G361" s="82"/>
      <c r="H361" s="82"/>
      <c r="I361" s="83"/>
      <c r="J361" s="83"/>
      <c r="K361" s="84"/>
      <c r="L361" s="85"/>
      <c r="M361" s="85"/>
      <c r="N361" s="85"/>
    </row>
    <row r="362" spans="1:14" s="4" customFormat="1">
      <c r="A362" s="82"/>
      <c r="B362" s="82"/>
      <c r="C362" s="82"/>
      <c r="D362" s="82"/>
      <c r="E362" s="82"/>
      <c r="F362" s="82"/>
      <c r="G362" s="82"/>
      <c r="H362" s="82"/>
      <c r="I362" s="83"/>
      <c r="J362" s="83"/>
      <c r="K362" s="84"/>
      <c r="L362" s="85"/>
      <c r="M362" s="85"/>
      <c r="N362" s="85"/>
    </row>
    <row r="363" spans="1:14" s="4" customFormat="1">
      <c r="A363" s="82"/>
      <c r="B363" s="82"/>
      <c r="C363" s="82"/>
      <c r="D363" s="82"/>
      <c r="E363" s="82"/>
      <c r="F363" s="82"/>
      <c r="G363" s="82"/>
      <c r="H363" s="82"/>
      <c r="I363" s="83"/>
      <c r="J363" s="83"/>
      <c r="K363" s="84"/>
      <c r="L363" s="85"/>
      <c r="M363" s="85"/>
      <c r="N363" s="85"/>
    </row>
    <row r="364" spans="1:14" s="4" customFormat="1">
      <c r="A364" s="82"/>
      <c r="B364" s="82"/>
      <c r="C364" s="82"/>
      <c r="D364" s="82"/>
      <c r="E364" s="82"/>
      <c r="F364" s="82"/>
      <c r="G364" s="82"/>
      <c r="H364" s="82"/>
      <c r="I364" s="83"/>
      <c r="J364" s="83"/>
      <c r="K364" s="84"/>
      <c r="L364" s="85"/>
      <c r="M364" s="85"/>
      <c r="N364" s="85"/>
    </row>
    <row r="365" spans="1:14" s="4" customFormat="1">
      <c r="A365" s="82"/>
      <c r="B365" s="82"/>
      <c r="C365" s="82"/>
      <c r="D365" s="82"/>
      <c r="E365" s="82"/>
      <c r="F365" s="82"/>
      <c r="G365" s="82"/>
      <c r="H365" s="82"/>
      <c r="I365" s="83"/>
      <c r="J365" s="83"/>
      <c r="K365" s="84"/>
      <c r="L365" s="85"/>
      <c r="M365" s="85"/>
      <c r="N365" s="85"/>
    </row>
    <row r="366" spans="1:14" s="4" customFormat="1">
      <c r="A366" s="82"/>
      <c r="B366" s="82"/>
      <c r="C366" s="82"/>
      <c r="D366" s="82"/>
      <c r="E366" s="82"/>
      <c r="F366" s="82"/>
      <c r="G366" s="82"/>
      <c r="H366" s="82"/>
      <c r="I366" s="83"/>
      <c r="J366" s="83"/>
      <c r="K366" s="84"/>
      <c r="L366" s="85"/>
      <c r="M366" s="85"/>
      <c r="N366" s="85"/>
    </row>
    <row r="367" spans="1:14" s="4" customFormat="1">
      <c r="A367" s="82"/>
      <c r="B367" s="82"/>
      <c r="C367" s="82"/>
      <c r="D367" s="82"/>
      <c r="E367" s="82"/>
      <c r="F367" s="82"/>
      <c r="G367" s="82"/>
      <c r="H367" s="82"/>
      <c r="I367" s="83"/>
      <c r="J367" s="83"/>
      <c r="K367" s="84"/>
      <c r="L367" s="85"/>
      <c r="M367" s="85"/>
      <c r="N367" s="85"/>
    </row>
    <row r="368" spans="1:14" s="4" customFormat="1">
      <c r="A368" s="82"/>
      <c r="B368" s="82"/>
      <c r="C368" s="82"/>
      <c r="D368" s="82"/>
      <c r="E368" s="82"/>
      <c r="F368" s="82"/>
      <c r="G368" s="82"/>
      <c r="H368" s="82"/>
      <c r="I368" s="83"/>
      <c r="J368" s="83"/>
      <c r="K368" s="84"/>
      <c r="L368" s="85"/>
      <c r="M368" s="85"/>
      <c r="N368" s="85"/>
    </row>
    <row r="369" spans="1:14" s="4" customFormat="1">
      <c r="A369" s="82"/>
      <c r="B369" s="82"/>
      <c r="C369" s="82"/>
      <c r="D369" s="82"/>
      <c r="E369" s="82"/>
      <c r="F369" s="82"/>
      <c r="G369" s="82"/>
      <c r="H369" s="82"/>
      <c r="I369" s="83"/>
      <c r="J369" s="83"/>
      <c r="K369" s="84"/>
      <c r="L369" s="85"/>
      <c r="M369" s="85"/>
      <c r="N369" s="85"/>
    </row>
    <row r="370" spans="1:14" s="4" customFormat="1">
      <c r="A370" s="82"/>
      <c r="B370" s="82"/>
      <c r="C370" s="82"/>
      <c r="D370" s="82"/>
      <c r="E370" s="82"/>
      <c r="F370" s="82"/>
      <c r="G370" s="82"/>
      <c r="H370" s="82"/>
      <c r="I370" s="83"/>
      <c r="J370" s="83"/>
      <c r="K370" s="84"/>
      <c r="L370" s="85"/>
      <c r="M370" s="85"/>
      <c r="N370" s="85"/>
    </row>
    <row r="371" spans="1:14" s="4" customFormat="1">
      <c r="A371" s="82"/>
      <c r="B371" s="82"/>
      <c r="C371" s="82"/>
      <c r="D371" s="82"/>
      <c r="E371" s="82"/>
      <c r="F371" s="82"/>
      <c r="G371" s="82"/>
      <c r="H371" s="82"/>
      <c r="I371" s="83"/>
      <c r="J371" s="83"/>
      <c r="K371" s="84"/>
      <c r="L371" s="85"/>
      <c r="M371" s="85"/>
      <c r="N371" s="85"/>
    </row>
    <row r="372" spans="1:14" s="4" customFormat="1">
      <c r="A372" s="82"/>
      <c r="B372" s="82"/>
      <c r="C372" s="82"/>
      <c r="D372" s="82"/>
      <c r="E372" s="82"/>
      <c r="F372" s="82"/>
      <c r="G372" s="82"/>
      <c r="H372" s="82"/>
      <c r="I372" s="83"/>
      <c r="J372" s="83"/>
      <c r="K372" s="84"/>
      <c r="L372" s="85"/>
      <c r="M372" s="85"/>
      <c r="N372" s="85"/>
    </row>
    <row r="373" spans="1:14" s="4" customFormat="1">
      <c r="A373" s="82"/>
      <c r="B373" s="82"/>
      <c r="C373" s="82"/>
      <c r="D373" s="82"/>
      <c r="E373" s="82"/>
      <c r="F373" s="82"/>
      <c r="G373" s="82"/>
      <c r="H373" s="82"/>
      <c r="I373" s="83"/>
      <c r="J373" s="83"/>
      <c r="K373" s="84"/>
      <c r="L373" s="85"/>
      <c r="M373" s="85"/>
      <c r="N373" s="85"/>
    </row>
    <row r="374" spans="1:14" s="4" customFormat="1">
      <c r="A374" s="82"/>
      <c r="B374" s="82"/>
      <c r="C374" s="82"/>
      <c r="D374" s="82"/>
      <c r="E374" s="82"/>
      <c r="F374" s="82"/>
      <c r="G374" s="82"/>
      <c r="H374" s="82"/>
      <c r="I374" s="83"/>
      <c r="J374" s="83"/>
      <c r="K374" s="84"/>
      <c r="L374" s="85"/>
      <c r="M374" s="85"/>
      <c r="N374" s="85"/>
    </row>
    <row r="375" spans="1:14" s="4" customFormat="1">
      <c r="A375" s="82"/>
      <c r="B375" s="82"/>
      <c r="C375" s="82"/>
      <c r="D375" s="82"/>
      <c r="E375" s="82"/>
      <c r="F375" s="82"/>
      <c r="G375" s="82"/>
      <c r="H375" s="82"/>
      <c r="I375" s="83"/>
      <c r="J375" s="83"/>
      <c r="K375" s="84"/>
      <c r="L375" s="85"/>
      <c r="M375" s="85"/>
      <c r="N375" s="85"/>
    </row>
    <row r="376" spans="1:14" s="4" customFormat="1">
      <c r="A376" s="82"/>
      <c r="B376" s="82"/>
      <c r="C376" s="82"/>
      <c r="D376" s="82"/>
      <c r="E376" s="82"/>
      <c r="F376" s="82"/>
      <c r="G376" s="82"/>
      <c r="H376" s="82"/>
      <c r="I376" s="83"/>
      <c r="J376" s="83"/>
      <c r="K376" s="84"/>
      <c r="L376" s="85"/>
      <c r="M376" s="85"/>
      <c r="N376" s="85"/>
    </row>
    <row r="377" spans="1:14" s="4" customFormat="1">
      <c r="A377" s="82"/>
      <c r="B377" s="82"/>
      <c r="C377" s="82"/>
      <c r="D377" s="82"/>
      <c r="E377" s="82"/>
      <c r="F377" s="82"/>
      <c r="G377" s="82"/>
      <c r="H377" s="82"/>
      <c r="I377" s="83"/>
      <c r="J377" s="83"/>
      <c r="K377" s="84"/>
      <c r="L377" s="85"/>
      <c r="M377" s="85"/>
      <c r="N377" s="85"/>
    </row>
    <row r="378" spans="1:14" s="4" customFormat="1">
      <c r="A378" s="82"/>
      <c r="B378" s="82"/>
      <c r="C378" s="82"/>
      <c r="D378" s="82"/>
      <c r="E378" s="82"/>
      <c r="F378" s="82"/>
      <c r="G378" s="82"/>
      <c r="H378" s="82"/>
      <c r="I378" s="83"/>
      <c r="J378" s="83"/>
      <c r="K378" s="84"/>
      <c r="L378" s="85"/>
      <c r="M378" s="85"/>
      <c r="N378" s="85"/>
    </row>
    <row r="379" spans="1:14" s="4" customFormat="1">
      <c r="A379" s="82"/>
      <c r="B379" s="82"/>
      <c r="C379" s="82"/>
      <c r="D379" s="82"/>
      <c r="E379" s="82"/>
      <c r="F379" s="82"/>
      <c r="G379" s="82"/>
      <c r="H379" s="82"/>
      <c r="I379" s="83"/>
      <c r="J379" s="83"/>
      <c r="K379" s="84"/>
      <c r="L379" s="85"/>
      <c r="M379" s="85"/>
      <c r="N379" s="85"/>
    </row>
    <row r="380" spans="1:14" s="4" customFormat="1">
      <c r="A380" s="82"/>
      <c r="B380" s="82"/>
      <c r="C380" s="82"/>
      <c r="D380" s="82"/>
      <c r="E380" s="82"/>
      <c r="F380" s="82"/>
      <c r="G380" s="82"/>
      <c r="H380" s="82"/>
      <c r="I380" s="83"/>
      <c r="J380" s="83"/>
      <c r="K380" s="84"/>
      <c r="L380" s="85"/>
      <c r="M380" s="85"/>
      <c r="N380" s="85"/>
    </row>
    <row r="381" spans="1:14" s="4" customFormat="1">
      <c r="A381" s="82"/>
      <c r="B381" s="82"/>
      <c r="C381" s="82"/>
      <c r="D381" s="82"/>
      <c r="E381" s="82"/>
      <c r="F381" s="82"/>
      <c r="G381" s="82"/>
      <c r="H381" s="82"/>
      <c r="I381" s="83"/>
      <c r="J381" s="83"/>
      <c r="K381" s="84"/>
      <c r="L381" s="85"/>
      <c r="M381" s="85"/>
      <c r="N381" s="85"/>
    </row>
    <row r="382" spans="1:14" s="4" customFormat="1">
      <c r="A382" s="82"/>
      <c r="B382" s="82"/>
      <c r="C382" s="82"/>
      <c r="D382" s="82"/>
      <c r="E382" s="82"/>
      <c r="F382" s="82"/>
      <c r="G382" s="82"/>
      <c r="H382" s="82"/>
      <c r="I382" s="83"/>
      <c r="J382" s="83"/>
      <c r="K382" s="84"/>
      <c r="L382" s="85"/>
      <c r="M382" s="85"/>
      <c r="N382" s="85"/>
    </row>
    <row r="383" spans="1:14" s="4" customFormat="1">
      <c r="A383" s="82"/>
      <c r="B383" s="82"/>
      <c r="C383" s="82"/>
      <c r="D383" s="82"/>
      <c r="E383" s="82"/>
      <c r="F383" s="82"/>
      <c r="G383" s="82"/>
      <c r="H383" s="82"/>
      <c r="I383" s="83"/>
      <c r="J383" s="83"/>
      <c r="K383" s="84"/>
      <c r="L383" s="85"/>
      <c r="M383" s="85"/>
      <c r="N383" s="85"/>
    </row>
    <row r="384" spans="1:14" s="4" customFormat="1">
      <c r="A384" s="82"/>
      <c r="B384" s="82"/>
      <c r="C384" s="82"/>
      <c r="D384" s="82"/>
      <c r="E384" s="82"/>
      <c r="F384" s="82"/>
      <c r="G384" s="82"/>
      <c r="H384" s="82"/>
      <c r="I384" s="83"/>
      <c r="J384" s="83"/>
      <c r="K384" s="84"/>
      <c r="L384" s="85"/>
      <c r="M384" s="85"/>
      <c r="N384" s="85"/>
    </row>
    <row r="385" spans="1:14" s="4" customFormat="1">
      <c r="A385" s="82"/>
      <c r="B385" s="82"/>
      <c r="C385" s="82"/>
      <c r="D385" s="82"/>
      <c r="E385" s="82"/>
      <c r="F385" s="82"/>
      <c r="G385" s="82"/>
      <c r="H385" s="82"/>
      <c r="I385" s="83"/>
      <c r="J385" s="83"/>
      <c r="K385" s="84"/>
      <c r="L385" s="85"/>
      <c r="M385" s="85"/>
      <c r="N385" s="85"/>
    </row>
    <row r="386" spans="1:14" s="4" customFormat="1">
      <c r="A386" s="82"/>
      <c r="B386" s="82"/>
      <c r="C386" s="82"/>
      <c r="D386" s="82"/>
      <c r="E386" s="82"/>
      <c r="F386" s="82"/>
      <c r="G386" s="82"/>
      <c r="H386" s="82"/>
      <c r="I386" s="83"/>
      <c r="J386" s="83"/>
      <c r="K386" s="84"/>
      <c r="L386" s="85"/>
      <c r="M386" s="85"/>
      <c r="N386" s="85"/>
    </row>
    <row r="387" spans="1:14" s="4" customFormat="1">
      <c r="A387" s="82"/>
      <c r="B387" s="82"/>
      <c r="C387" s="82"/>
      <c r="D387" s="82"/>
      <c r="E387" s="82"/>
      <c r="F387" s="82"/>
      <c r="G387" s="82"/>
      <c r="H387" s="82"/>
      <c r="I387" s="83"/>
      <c r="J387" s="83"/>
      <c r="K387" s="84"/>
      <c r="L387" s="85"/>
      <c r="M387" s="85"/>
      <c r="N387" s="85"/>
    </row>
    <row r="388" spans="1:14" s="4" customFormat="1">
      <c r="A388" s="82"/>
      <c r="B388" s="82"/>
      <c r="C388" s="82"/>
      <c r="D388" s="82"/>
      <c r="E388" s="82"/>
      <c r="F388" s="82"/>
      <c r="G388" s="82"/>
      <c r="H388" s="82"/>
      <c r="I388" s="83"/>
      <c r="J388" s="83"/>
      <c r="K388" s="84"/>
      <c r="L388" s="85"/>
      <c r="M388" s="85"/>
      <c r="N388" s="85"/>
    </row>
    <row r="389" spans="1:14" s="4" customFormat="1">
      <c r="A389" s="82"/>
      <c r="B389" s="82"/>
      <c r="C389" s="82"/>
      <c r="D389" s="82"/>
      <c r="E389" s="82"/>
      <c r="F389" s="82"/>
      <c r="G389" s="82"/>
      <c r="H389" s="82"/>
      <c r="I389" s="83"/>
      <c r="J389" s="83"/>
      <c r="K389" s="84"/>
      <c r="L389" s="85"/>
      <c r="M389" s="85"/>
      <c r="N389" s="85"/>
    </row>
    <row r="390" spans="1:14" s="4" customFormat="1">
      <c r="A390" s="82"/>
      <c r="B390" s="82"/>
      <c r="C390" s="82"/>
      <c r="D390" s="82"/>
      <c r="E390" s="82"/>
      <c r="F390" s="82"/>
      <c r="G390" s="82"/>
      <c r="H390" s="82"/>
      <c r="I390" s="83"/>
      <c r="J390" s="83"/>
      <c r="K390" s="84"/>
      <c r="L390" s="85"/>
      <c r="M390" s="85"/>
      <c r="N390" s="85"/>
    </row>
    <row r="391" spans="1:14" s="4" customFormat="1">
      <c r="A391" s="82"/>
      <c r="B391" s="82"/>
      <c r="C391" s="82"/>
      <c r="D391" s="82"/>
      <c r="E391" s="82"/>
      <c r="F391" s="82"/>
      <c r="G391" s="82"/>
      <c r="H391" s="82"/>
      <c r="I391" s="83"/>
      <c r="J391" s="83"/>
      <c r="K391" s="84"/>
      <c r="L391" s="85"/>
      <c r="M391" s="85"/>
      <c r="N391" s="85"/>
    </row>
    <row r="392" spans="1:14" s="4" customFormat="1">
      <c r="A392" s="82"/>
      <c r="B392" s="82"/>
      <c r="C392" s="82"/>
      <c r="D392" s="82"/>
      <c r="E392" s="82"/>
      <c r="F392" s="82"/>
      <c r="G392" s="82"/>
      <c r="H392" s="82"/>
      <c r="I392" s="83"/>
      <c r="J392" s="83"/>
      <c r="K392" s="84"/>
      <c r="L392" s="85"/>
      <c r="M392" s="85"/>
      <c r="N392" s="85"/>
    </row>
    <row r="393" spans="1:14" s="4" customFormat="1">
      <c r="A393" s="82"/>
      <c r="B393" s="82"/>
      <c r="C393" s="82"/>
      <c r="D393" s="82"/>
      <c r="E393" s="82"/>
      <c r="F393" s="82"/>
      <c r="G393" s="82"/>
      <c r="H393" s="82"/>
      <c r="I393" s="83"/>
      <c r="J393" s="83"/>
      <c r="K393" s="84"/>
      <c r="L393" s="85"/>
      <c r="M393" s="85"/>
      <c r="N393" s="85"/>
    </row>
    <row r="394" spans="1:14" s="4" customFormat="1">
      <c r="A394" s="82"/>
      <c r="B394" s="82"/>
      <c r="C394" s="82"/>
      <c r="D394" s="82"/>
      <c r="E394" s="82"/>
      <c r="F394" s="82"/>
      <c r="G394" s="82"/>
      <c r="H394" s="82"/>
      <c r="I394" s="83"/>
      <c r="J394" s="83"/>
      <c r="K394" s="84"/>
      <c r="L394" s="85"/>
      <c r="M394" s="85"/>
      <c r="N394" s="85"/>
    </row>
    <row r="395" spans="1:14" s="4" customFormat="1">
      <c r="A395" s="82"/>
      <c r="B395" s="82"/>
      <c r="C395" s="82"/>
      <c r="D395" s="82"/>
      <c r="E395" s="82"/>
      <c r="F395" s="82"/>
      <c r="G395" s="82"/>
      <c r="H395" s="82"/>
      <c r="I395" s="83"/>
      <c r="J395" s="83"/>
      <c r="K395" s="84"/>
      <c r="L395" s="85"/>
      <c r="M395" s="85"/>
      <c r="N395" s="85"/>
    </row>
    <row r="396" spans="1:14" s="4" customFormat="1">
      <c r="A396" s="82"/>
      <c r="B396" s="82"/>
      <c r="C396" s="82"/>
      <c r="D396" s="82"/>
      <c r="E396" s="82"/>
      <c r="F396" s="82"/>
      <c r="G396" s="82"/>
      <c r="H396" s="82"/>
      <c r="I396" s="83"/>
      <c r="J396" s="83"/>
      <c r="K396" s="84"/>
      <c r="L396" s="85"/>
      <c r="M396" s="85"/>
      <c r="N396" s="85"/>
    </row>
    <row r="397" spans="1:14" s="4" customFormat="1">
      <c r="A397" s="82"/>
      <c r="B397" s="82"/>
      <c r="C397" s="82"/>
      <c r="D397" s="82"/>
      <c r="E397" s="82"/>
      <c r="F397" s="82"/>
      <c r="G397" s="82"/>
      <c r="H397" s="82"/>
      <c r="I397" s="83"/>
      <c r="J397" s="83"/>
      <c r="K397" s="84"/>
      <c r="L397" s="85"/>
      <c r="M397" s="85"/>
      <c r="N397" s="85"/>
    </row>
    <row r="398" spans="1:14" s="4" customFormat="1">
      <c r="A398" s="82"/>
      <c r="B398" s="82"/>
      <c r="C398" s="82"/>
      <c r="D398" s="82"/>
      <c r="E398" s="82"/>
      <c r="F398" s="82"/>
      <c r="G398" s="82"/>
      <c r="H398" s="82"/>
      <c r="I398" s="83"/>
      <c r="J398" s="83"/>
      <c r="K398" s="84"/>
      <c r="L398" s="85"/>
      <c r="M398" s="85"/>
      <c r="N398" s="85"/>
    </row>
    <row r="399" spans="1:14" s="4" customFormat="1">
      <c r="A399" s="82"/>
      <c r="B399" s="82"/>
      <c r="C399" s="82"/>
      <c r="D399" s="82"/>
      <c r="E399" s="82"/>
      <c r="F399" s="82"/>
      <c r="G399" s="82"/>
      <c r="H399" s="82"/>
      <c r="I399" s="83"/>
      <c r="J399" s="83"/>
      <c r="K399" s="84"/>
      <c r="L399" s="85"/>
      <c r="M399" s="85"/>
      <c r="N399" s="85"/>
    </row>
    <row r="400" spans="1:14" s="4" customFormat="1">
      <c r="A400" s="82"/>
      <c r="B400" s="82"/>
      <c r="C400" s="82"/>
      <c r="D400" s="82"/>
      <c r="E400" s="82"/>
      <c r="F400" s="82"/>
      <c r="G400" s="82"/>
      <c r="H400" s="82"/>
      <c r="I400" s="83"/>
      <c r="J400" s="83"/>
      <c r="K400" s="84"/>
      <c r="L400" s="85"/>
      <c r="M400" s="85"/>
      <c r="N400" s="85"/>
    </row>
    <row r="401" spans="1:14" s="4" customFormat="1">
      <c r="A401" s="82"/>
      <c r="B401" s="82"/>
      <c r="C401" s="82"/>
      <c r="D401" s="82"/>
      <c r="E401" s="82"/>
      <c r="F401" s="82"/>
      <c r="G401" s="82"/>
      <c r="H401" s="82"/>
      <c r="I401" s="83"/>
      <c r="J401" s="83"/>
      <c r="K401" s="84"/>
      <c r="L401" s="85"/>
      <c r="M401" s="85"/>
      <c r="N401" s="85"/>
    </row>
    <row r="402" spans="1:14" s="4" customFormat="1">
      <c r="A402" s="82"/>
      <c r="B402" s="82"/>
      <c r="C402" s="82"/>
      <c r="D402" s="82"/>
      <c r="E402" s="82"/>
      <c r="F402" s="82"/>
      <c r="G402" s="82"/>
      <c r="H402" s="82"/>
      <c r="I402" s="83"/>
      <c r="J402" s="83"/>
      <c r="K402" s="84"/>
      <c r="L402" s="85"/>
      <c r="M402" s="85"/>
      <c r="N402" s="85"/>
    </row>
    <row r="403" spans="1:14" s="4" customFormat="1">
      <c r="A403" s="82"/>
      <c r="B403" s="82"/>
      <c r="C403" s="82"/>
      <c r="D403" s="82"/>
      <c r="E403" s="82"/>
      <c r="F403" s="82"/>
      <c r="G403" s="82"/>
      <c r="H403" s="82"/>
      <c r="I403" s="83"/>
      <c r="J403" s="83"/>
      <c r="K403" s="84"/>
      <c r="L403" s="85"/>
      <c r="M403" s="85"/>
      <c r="N403" s="85"/>
    </row>
    <row r="404" spans="1:14" s="4" customFormat="1">
      <c r="A404" s="82"/>
      <c r="B404" s="82"/>
      <c r="C404" s="82"/>
      <c r="D404" s="82"/>
      <c r="E404" s="82"/>
      <c r="F404" s="82"/>
      <c r="G404" s="82"/>
      <c r="H404" s="82"/>
      <c r="I404" s="83"/>
      <c r="J404" s="83"/>
      <c r="K404" s="84"/>
      <c r="L404" s="85"/>
      <c r="M404" s="85"/>
      <c r="N404" s="85"/>
    </row>
    <row r="405" spans="1:14" s="4" customFormat="1">
      <c r="A405" s="82"/>
      <c r="B405" s="82"/>
      <c r="C405" s="82"/>
      <c r="D405" s="82"/>
      <c r="E405" s="82"/>
      <c r="F405" s="82"/>
      <c r="G405" s="82"/>
      <c r="H405" s="82"/>
      <c r="I405" s="83"/>
      <c r="J405" s="83"/>
      <c r="K405" s="84"/>
      <c r="L405" s="85"/>
      <c r="M405" s="85"/>
      <c r="N405" s="85"/>
    </row>
    <row r="406" spans="1:14" s="4" customFormat="1">
      <c r="A406" s="82"/>
      <c r="B406" s="82"/>
      <c r="C406" s="82"/>
      <c r="D406" s="82"/>
      <c r="E406" s="82"/>
      <c r="F406" s="82"/>
      <c r="G406" s="82"/>
      <c r="H406" s="82"/>
      <c r="I406" s="83"/>
      <c r="J406" s="83"/>
      <c r="K406" s="84"/>
      <c r="L406" s="85"/>
      <c r="M406" s="85"/>
      <c r="N406" s="85"/>
    </row>
    <row r="407" spans="1:14" s="4" customFormat="1">
      <c r="A407" s="82"/>
      <c r="B407" s="82"/>
      <c r="C407" s="82"/>
      <c r="D407" s="82"/>
      <c r="E407" s="82"/>
      <c r="F407" s="82"/>
      <c r="G407" s="82"/>
      <c r="H407" s="82"/>
      <c r="I407" s="83"/>
      <c r="J407" s="83"/>
      <c r="K407" s="84"/>
      <c r="L407" s="85"/>
      <c r="M407" s="85"/>
      <c r="N407" s="85"/>
    </row>
    <row r="408" spans="1:14" s="4" customFormat="1">
      <c r="A408" s="82"/>
      <c r="B408" s="82"/>
      <c r="C408" s="82"/>
      <c r="D408" s="82"/>
      <c r="E408" s="82"/>
      <c r="F408" s="82"/>
      <c r="G408" s="82"/>
      <c r="H408" s="82"/>
      <c r="I408" s="83"/>
      <c r="J408" s="83"/>
      <c r="K408" s="84"/>
      <c r="L408" s="85"/>
      <c r="M408" s="85"/>
      <c r="N408" s="85"/>
    </row>
    <row r="409" spans="1:14" s="4" customFormat="1">
      <c r="A409" s="82"/>
      <c r="B409" s="82"/>
      <c r="C409" s="82"/>
      <c r="D409" s="82"/>
      <c r="E409" s="82"/>
      <c r="F409" s="82"/>
      <c r="G409" s="82"/>
      <c r="H409" s="82"/>
      <c r="I409" s="83"/>
      <c r="J409" s="83"/>
      <c r="K409" s="84"/>
      <c r="L409" s="85"/>
      <c r="M409" s="85"/>
      <c r="N409" s="85"/>
    </row>
    <row r="410" spans="1:14" s="4" customFormat="1">
      <c r="A410" s="82"/>
      <c r="B410" s="82"/>
      <c r="C410" s="82"/>
      <c r="D410" s="82"/>
      <c r="E410" s="82"/>
      <c r="F410" s="82"/>
      <c r="G410" s="82"/>
      <c r="H410" s="82"/>
      <c r="I410" s="83"/>
      <c r="J410" s="83"/>
      <c r="K410" s="84"/>
      <c r="L410" s="85"/>
      <c r="M410" s="85"/>
      <c r="N410" s="85"/>
    </row>
    <row r="411" spans="1:14" s="4" customFormat="1">
      <c r="A411" s="82"/>
      <c r="B411" s="82"/>
      <c r="C411" s="82"/>
      <c r="D411" s="82"/>
      <c r="E411" s="82"/>
      <c r="F411" s="82"/>
      <c r="G411" s="82"/>
      <c r="H411" s="82"/>
      <c r="I411" s="83"/>
      <c r="J411" s="83"/>
      <c r="K411" s="84"/>
      <c r="L411" s="85"/>
      <c r="M411" s="85"/>
      <c r="N411" s="85"/>
    </row>
    <row r="412" spans="1:14" s="4" customFormat="1">
      <c r="A412" s="82"/>
      <c r="B412" s="82"/>
      <c r="C412" s="82"/>
      <c r="D412" s="82"/>
      <c r="E412" s="82"/>
      <c r="F412" s="82"/>
      <c r="G412" s="82"/>
      <c r="H412" s="82"/>
      <c r="I412" s="83"/>
      <c r="J412" s="83"/>
      <c r="K412" s="84"/>
      <c r="L412" s="85"/>
      <c r="M412" s="85"/>
      <c r="N412" s="85"/>
    </row>
    <row r="413" spans="1:14" s="4" customFormat="1">
      <c r="A413" s="82"/>
      <c r="B413" s="82"/>
      <c r="C413" s="82"/>
      <c r="D413" s="82"/>
      <c r="E413" s="82"/>
      <c r="F413" s="82"/>
      <c r="G413" s="82"/>
      <c r="H413" s="82"/>
      <c r="I413" s="83"/>
      <c r="J413" s="83"/>
      <c r="K413" s="84"/>
      <c r="L413" s="85"/>
      <c r="M413" s="85"/>
      <c r="N413" s="85"/>
    </row>
    <row r="414" spans="1:14" s="4" customFormat="1">
      <c r="A414" s="82"/>
      <c r="B414" s="82"/>
      <c r="C414" s="82"/>
      <c r="D414" s="82"/>
      <c r="E414" s="82"/>
      <c r="F414" s="82"/>
      <c r="G414" s="82"/>
      <c r="H414" s="82"/>
      <c r="I414" s="83"/>
      <c r="J414" s="83"/>
      <c r="K414" s="84"/>
      <c r="L414" s="85"/>
      <c r="M414" s="85"/>
      <c r="N414" s="85"/>
    </row>
    <row r="415" spans="1:14" s="4" customFormat="1">
      <c r="A415" s="82"/>
      <c r="B415" s="82"/>
      <c r="C415" s="82"/>
      <c r="D415" s="82"/>
      <c r="E415" s="82"/>
      <c r="F415" s="82"/>
      <c r="G415" s="82"/>
      <c r="H415" s="82"/>
      <c r="I415" s="83"/>
      <c r="J415" s="83"/>
      <c r="K415" s="84"/>
      <c r="L415" s="85"/>
      <c r="M415" s="85"/>
      <c r="N415" s="85"/>
    </row>
    <row r="416" spans="1:14" s="4" customFormat="1">
      <c r="A416" s="82"/>
      <c r="B416" s="82"/>
      <c r="C416" s="82"/>
      <c r="D416" s="82"/>
      <c r="E416" s="82"/>
      <c r="F416" s="82"/>
      <c r="G416" s="82"/>
      <c r="H416" s="82"/>
      <c r="I416" s="83"/>
      <c r="J416" s="83"/>
      <c r="K416" s="84"/>
      <c r="L416" s="85"/>
      <c r="M416" s="85"/>
      <c r="N416" s="85"/>
    </row>
    <row r="417" spans="1:14" s="4" customFormat="1">
      <c r="A417" s="82"/>
      <c r="B417" s="82"/>
      <c r="C417" s="82"/>
      <c r="D417" s="82"/>
      <c r="E417" s="82"/>
      <c r="F417" s="82"/>
      <c r="G417" s="82"/>
      <c r="H417" s="82"/>
      <c r="I417" s="83"/>
      <c r="J417" s="83"/>
      <c r="K417" s="84"/>
      <c r="L417" s="85"/>
      <c r="M417" s="85"/>
      <c r="N417" s="85"/>
    </row>
    <row r="418" spans="1:14" s="4" customFormat="1">
      <c r="A418" s="82"/>
      <c r="B418" s="82"/>
      <c r="C418" s="82"/>
      <c r="D418" s="82"/>
      <c r="E418" s="82"/>
      <c r="F418" s="82"/>
      <c r="G418" s="82"/>
      <c r="H418" s="82"/>
      <c r="I418" s="83"/>
      <c r="J418" s="83"/>
      <c r="K418" s="84"/>
      <c r="L418" s="85"/>
      <c r="M418" s="85"/>
      <c r="N418" s="85"/>
    </row>
    <row r="419" spans="1:14" s="4" customFormat="1">
      <c r="A419" s="82"/>
      <c r="B419" s="82"/>
      <c r="C419" s="82"/>
      <c r="D419" s="82"/>
      <c r="E419" s="82"/>
      <c r="F419" s="82"/>
      <c r="G419" s="82"/>
      <c r="H419" s="82"/>
      <c r="I419" s="83"/>
      <c r="J419" s="83"/>
      <c r="K419" s="84"/>
      <c r="L419" s="85"/>
      <c r="M419" s="85"/>
      <c r="N419" s="85"/>
    </row>
    <row r="420" spans="1:14" s="4" customFormat="1">
      <c r="A420" s="82"/>
      <c r="B420" s="82"/>
      <c r="C420" s="82"/>
      <c r="D420" s="82"/>
      <c r="E420" s="82"/>
      <c r="F420" s="82"/>
      <c r="G420" s="82"/>
      <c r="H420" s="82"/>
      <c r="I420" s="83"/>
      <c r="J420" s="83"/>
      <c r="K420" s="84"/>
      <c r="L420" s="85"/>
      <c r="M420" s="85"/>
      <c r="N420" s="85"/>
    </row>
    <row r="421" spans="1:14" s="4" customFormat="1">
      <c r="A421" s="82"/>
      <c r="B421" s="82"/>
      <c r="C421" s="82"/>
      <c r="D421" s="82"/>
      <c r="E421" s="82"/>
      <c r="F421" s="82"/>
      <c r="G421" s="82"/>
      <c r="H421" s="82"/>
      <c r="I421" s="83"/>
      <c r="J421" s="83"/>
      <c r="K421" s="84"/>
      <c r="L421" s="85"/>
      <c r="M421" s="85"/>
      <c r="N421" s="85"/>
    </row>
    <row r="422" spans="1:14" s="4" customFormat="1">
      <c r="A422" s="82"/>
      <c r="B422" s="82"/>
      <c r="C422" s="82"/>
      <c r="D422" s="82"/>
      <c r="E422" s="82"/>
      <c r="F422" s="82"/>
      <c r="G422" s="82"/>
      <c r="H422" s="82"/>
      <c r="I422" s="83"/>
      <c r="J422" s="83"/>
      <c r="K422" s="84"/>
      <c r="L422" s="85"/>
      <c r="M422" s="85"/>
      <c r="N422" s="85"/>
    </row>
    <row r="423" spans="1:14" s="4" customFormat="1">
      <c r="A423" s="82"/>
      <c r="B423" s="82"/>
      <c r="C423" s="82"/>
      <c r="D423" s="82"/>
      <c r="E423" s="82"/>
      <c r="F423" s="82"/>
      <c r="G423" s="82"/>
      <c r="H423" s="82"/>
      <c r="I423" s="83"/>
      <c r="J423" s="83"/>
      <c r="K423" s="84"/>
      <c r="L423" s="85"/>
      <c r="M423" s="85"/>
      <c r="N423" s="85"/>
    </row>
    <row r="424" spans="1:14" s="4" customFormat="1">
      <c r="A424" s="82"/>
      <c r="B424" s="82"/>
      <c r="C424" s="82"/>
      <c r="D424" s="82"/>
      <c r="E424" s="82"/>
      <c r="F424" s="82"/>
      <c r="G424" s="82"/>
      <c r="H424" s="82"/>
      <c r="I424" s="83"/>
      <c r="J424" s="83"/>
      <c r="K424" s="84"/>
      <c r="L424" s="85"/>
      <c r="M424" s="85"/>
      <c r="N424" s="85"/>
    </row>
    <row r="425" spans="1:14" s="4" customFormat="1">
      <c r="A425" s="82"/>
      <c r="B425" s="82"/>
      <c r="C425" s="82"/>
      <c r="D425" s="82"/>
      <c r="E425" s="82"/>
      <c r="F425" s="82"/>
      <c r="G425" s="82"/>
      <c r="H425" s="82"/>
      <c r="I425" s="83"/>
      <c r="J425" s="83"/>
      <c r="K425" s="84"/>
      <c r="L425" s="85"/>
      <c r="M425" s="85"/>
      <c r="N425" s="85"/>
    </row>
    <row r="426" spans="1:14" s="4" customFormat="1">
      <c r="A426" s="82"/>
      <c r="B426" s="82"/>
      <c r="C426" s="82"/>
      <c r="D426" s="82"/>
      <c r="E426" s="82"/>
      <c r="F426" s="82"/>
      <c r="G426" s="82"/>
      <c r="H426" s="82"/>
      <c r="I426" s="83"/>
      <c r="J426" s="83"/>
      <c r="K426" s="84"/>
      <c r="L426" s="85"/>
      <c r="M426" s="85"/>
      <c r="N426" s="85"/>
    </row>
    <row r="427" spans="1:14" s="4" customFormat="1">
      <c r="A427" s="82"/>
      <c r="B427" s="82"/>
      <c r="C427" s="82"/>
      <c r="D427" s="82"/>
      <c r="E427" s="82"/>
      <c r="F427" s="82"/>
      <c r="G427" s="82"/>
      <c r="H427" s="82"/>
      <c r="I427" s="83"/>
      <c r="J427" s="83"/>
      <c r="K427" s="84"/>
      <c r="L427" s="85"/>
      <c r="M427" s="85"/>
      <c r="N427" s="85"/>
    </row>
    <row r="428" spans="1:14" s="4" customFormat="1">
      <c r="A428" s="82"/>
      <c r="B428" s="82"/>
      <c r="C428" s="82"/>
      <c r="D428" s="82"/>
      <c r="E428" s="82"/>
      <c r="F428" s="82"/>
      <c r="G428" s="82"/>
      <c r="H428" s="82"/>
      <c r="I428" s="83"/>
      <c r="J428" s="83"/>
      <c r="K428" s="84"/>
      <c r="L428" s="85"/>
      <c r="M428" s="85"/>
      <c r="N428" s="85"/>
    </row>
    <row r="429" spans="1:14" s="4" customFormat="1">
      <c r="A429" s="82"/>
      <c r="B429" s="82"/>
      <c r="C429" s="82"/>
      <c r="D429" s="82"/>
      <c r="E429" s="82"/>
      <c r="F429" s="82"/>
      <c r="G429" s="82"/>
      <c r="H429" s="82"/>
      <c r="I429" s="83"/>
      <c r="J429" s="83"/>
      <c r="K429" s="84"/>
      <c r="L429" s="85"/>
      <c r="M429" s="85"/>
      <c r="N429" s="85"/>
    </row>
    <row r="430" spans="1:14" s="4" customFormat="1">
      <c r="A430" s="82"/>
      <c r="B430" s="82"/>
      <c r="C430" s="82"/>
      <c r="D430" s="82"/>
      <c r="E430" s="82"/>
      <c r="F430" s="82"/>
      <c r="G430" s="82"/>
      <c r="H430" s="82"/>
      <c r="I430" s="83"/>
      <c r="J430" s="83"/>
      <c r="K430" s="84"/>
      <c r="L430" s="85"/>
      <c r="M430" s="85"/>
      <c r="N430" s="85"/>
    </row>
    <row r="431" spans="1:14" s="4" customFormat="1">
      <c r="A431" s="82"/>
      <c r="B431" s="82"/>
      <c r="C431" s="82"/>
      <c r="D431" s="82"/>
      <c r="E431" s="82"/>
      <c r="F431" s="82"/>
      <c r="G431" s="82"/>
      <c r="H431" s="82"/>
      <c r="I431" s="83"/>
      <c r="J431" s="83"/>
      <c r="K431" s="84"/>
      <c r="L431" s="85"/>
      <c r="M431" s="85"/>
      <c r="N431" s="85"/>
    </row>
    <row r="432" spans="1:14" s="4" customFormat="1">
      <c r="A432" s="82"/>
      <c r="B432" s="82"/>
      <c r="C432" s="82"/>
      <c r="D432" s="82"/>
      <c r="E432" s="82"/>
      <c r="F432" s="82"/>
      <c r="G432" s="82"/>
      <c r="H432" s="82"/>
      <c r="I432" s="83"/>
      <c r="J432" s="83"/>
      <c r="K432" s="84"/>
      <c r="L432" s="85"/>
      <c r="M432" s="85"/>
      <c r="N432" s="85"/>
    </row>
    <row r="433" spans="1:14" s="4" customFormat="1">
      <c r="A433" s="82"/>
      <c r="B433" s="82"/>
      <c r="C433" s="82"/>
      <c r="D433" s="82"/>
      <c r="E433" s="82"/>
      <c r="F433" s="82"/>
      <c r="G433" s="82"/>
      <c r="H433" s="82"/>
      <c r="I433" s="83"/>
      <c r="J433" s="83"/>
      <c r="K433" s="84"/>
      <c r="L433" s="85"/>
      <c r="M433" s="85"/>
      <c r="N433" s="85"/>
    </row>
    <row r="434" spans="1:14" s="4" customFormat="1">
      <c r="A434" s="82"/>
      <c r="B434" s="82"/>
      <c r="C434" s="82"/>
      <c r="D434" s="82"/>
      <c r="E434" s="82"/>
      <c r="F434" s="82"/>
      <c r="G434" s="82"/>
      <c r="H434" s="82"/>
      <c r="I434" s="83"/>
      <c r="J434" s="83"/>
      <c r="K434" s="84"/>
      <c r="L434" s="85"/>
      <c r="M434" s="85"/>
      <c r="N434" s="85"/>
    </row>
    <row r="435" spans="1:14" s="4" customFormat="1">
      <c r="A435" s="82"/>
      <c r="B435" s="82"/>
      <c r="C435" s="82"/>
      <c r="D435" s="82"/>
      <c r="E435" s="82"/>
      <c r="F435" s="82"/>
      <c r="G435" s="82"/>
      <c r="H435" s="82"/>
      <c r="I435" s="83"/>
      <c r="J435" s="83"/>
      <c r="K435" s="84"/>
      <c r="L435" s="85"/>
      <c r="M435" s="85"/>
      <c r="N435" s="85"/>
    </row>
    <row r="436" spans="1:14" s="4" customFormat="1">
      <c r="A436" s="82"/>
      <c r="B436" s="82"/>
      <c r="C436" s="82"/>
      <c r="D436" s="82"/>
      <c r="E436" s="82"/>
      <c r="F436" s="82"/>
      <c r="G436" s="82"/>
      <c r="H436" s="82"/>
      <c r="I436" s="83"/>
      <c r="J436" s="83"/>
      <c r="K436" s="84"/>
      <c r="L436" s="85"/>
      <c r="M436" s="85"/>
      <c r="N436" s="85"/>
    </row>
    <row r="437" spans="1:14" s="4" customFormat="1">
      <c r="A437" s="82"/>
      <c r="B437" s="82"/>
      <c r="C437" s="82"/>
      <c r="D437" s="82"/>
      <c r="E437" s="82"/>
      <c r="F437" s="82"/>
      <c r="G437" s="82"/>
      <c r="H437" s="82"/>
      <c r="I437" s="83"/>
      <c r="J437" s="83"/>
      <c r="K437" s="84"/>
      <c r="L437" s="85"/>
      <c r="M437" s="85"/>
      <c r="N437" s="85"/>
    </row>
    <row r="438" spans="1:14" s="4" customFormat="1">
      <c r="A438" s="82"/>
      <c r="B438" s="82"/>
      <c r="C438" s="82"/>
      <c r="D438" s="82"/>
      <c r="E438" s="82"/>
      <c r="F438" s="82"/>
      <c r="G438" s="82"/>
      <c r="H438" s="82"/>
      <c r="I438" s="83"/>
      <c r="J438" s="83"/>
      <c r="K438" s="84"/>
      <c r="L438" s="85"/>
      <c r="M438" s="85"/>
      <c r="N438" s="85"/>
    </row>
    <row r="439" spans="1:14" s="4" customFormat="1">
      <c r="A439" s="82"/>
      <c r="B439" s="82"/>
      <c r="C439" s="82"/>
      <c r="D439" s="82"/>
      <c r="E439" s="82"/>
      <c r="F439" s="82"/>
      <c r="G439" s="82"/>
      <c r="H439" s="82"/>
      <c r="I439" s="83"/>
      <c r="J439" s="83"/>
      <c r="K439" s="84"/>
      <c r="L439" s="85"/>
      <c r="M439" s="85"/>
      <c r="N439" s="85"/>
    </row>
    <row r="440" spans="1:14" s="4" customFormat="1">
      <c r="A440" s="82"/>
      <c r="B440" s="82"/>
      <c r="C440" s="82"/>
      <c r="D440" s="82"/>
      <c r="E440" s="82"/>
      <c r="F440" s="82"/>
      <c r="G440" s="82"/>
      <c r="H440" s="82"/>
      <c r="I440" s="83"/>
      <c r="J440" s="83"/>
      <c r="K440" s="84"/>
      <c r="L440" s="85"/>
      <c r="M440" s="85"/>
      <c r="N440" s="85"/>
    </row>
    <row r="441" spans="1:14" s="4" customFormat="1">
      <c r="A441" s="82"/>
      <c r="B441" s="82"/>
      <c r="C441" s="82"/>
      <c r="D441" s="82"/>
      <c r="E441" s="82"/>
      <c r="F441" s="82"/>
      <c r="G441" s="82"/>
      <c r="H441" s="82"/>
      <c r="I441" s="83"/>
      <c r="J441" s="83"/>
      <c r="K441" s="84"/>
      <c r="L441" s="85"/>
      <c r="M441" s="85"/>
      <c r="N441" s="85"/>
    </row>
    <row r="442" spans="1:14" s="4" customFormat="1">
      <c r="A442" s="82"/>
      <c r="B442" s="82"/>
      <c r="C442" s="82"/>
      <c r="D442" s="82"/>
      <c r="E442" s="82"/>
      <c r="F442" s="82"/>
      <c r="G442" s="82"/>
      <c r="H442" s="82"/>
      <c r="I442" s="83"/>
      <c r="J442" s="83"/>
      <c r="K442" s="84"/>
      <c r="L442" s="85"/>
      <c r="M442" s="85"/>
      <c r="N442" s="85"/>
    </row>
    <row r="443" spans="1:14" s="4" customFormat="1">
      <c r="A443" s="82"/>
      <c r="B443" s="82"/>
      <c r="C443" s="82"/>
      <c r="D443" s="82"/>
      <c r="E443" s="82"/>
      <c r="F443" s="82"/>
      <c r="G443" s="82"/>
      <c r="H443" s="82"/>
      <c r="I443" s="83"/>
      <c r="J443" s="83"/>
      <c r="K443" s="84"/>
      <c r="L443" s="85"/>
      <c r="M443" s="85"/>
      <c r="N443" s="85"/>
    </row>
    <row r="444" spans="1:14" s="4" customFormat="1">
      <c r="A444" s="82"/>
      <c r="B444" s="82"/>
      <c r="C444" s="82"/>
      <c r="D444" s="82"/>
      <c r="E444" s="82"/>
      <c r="F444" s="82"/>
      <c r="G444" s="82"/>
      <c r="H444" s="82"/>
      <c r="I444" s="83"/>
      <c r="J444" s="83"/>
      <c r="K444" s="84"/>
      <c r="L444" s="85"/>
      <c r="M444" s="85"/>
      <c r="N444" s="85"/>
    </row>
    <row r="445" spans="1:14" s="4" customFormat="1">
      <c r="A445" s="82"/>
      <c r="B445" s="82"/>
      <c r="C445" s="82"/>
      <c r="D445" s="82"/>
      <c r="E445" s="82"/>
      <c r="F445" s="82"/>
      <c r="G445" s="82"/>
      <c r="H445" s="82"/>
      <c r="I445" s="83"/>
      <c r="J445" s="83"/>
      <c r="K445" s="84"/>
      <c r="L445" s="85"/>
      <c r="M445" s="85"/>
      <c r="N445" s="85"/>
    </row>
    <row r="446" spans="1:14" s="4" customFormat="1">
      <c r="A446" s="82"/>
      <c r="B446" s="82"/>
      <c r="C446" s="82"/>
      <c r="D446" s="82"/>
      <c r="E446" s="82"/>
      <c r="F446" s="82"/>
      <c r="G446" s="82"/>
      <c r="H446" s="82"/>
      <c r="I446" s="83"/>
      <c r="J446" s="83"/>
      <c r="K446" s="84"/>
      <c r="L446" s="85"/>
      <c r="M446" s="85"/>
      <c r="N446" s="85"/>
    </row>
    <row r="447" spans="1:14" s="4" customFormat="1">
      <c r="A447" s="82"/>
      <c r="B447" s="82"/>
      <c r="C447" s="82"/>
      <c r="D447" s="82"/>
      <c r="E447" s="82"/>
      <c r="F447" s="82"/>
      <c r="G447" s="82"/>
      <c r="H447" s="82"/>
      <c r="I447" s="83"/>
      <c r="J447" s="83"/>
      <c r="K447" s="84"/>
      <c r="L447" s="85"/>
      <c r="M447" s="85"/>
      <c r="N447" s="85"/>
    </row>
    <row r="448" spans="1:14" s="4" customFormat="1">
      <c r="A448" s="82"/>
      <c r="B448" s="82"/>
      <c r="C448" s="82"/>
      <c r="D448" s="82"/>
      <c r="E448" s="82"/>
      <c r="F448" s="82"/>
      <c r="G448" s="82"/>
      <c r="H448" s="82"/>
      <c r="I448" s="83"/>
      <c r="J448" s="83"/>
      <c r="K448" s="84"/>
      <c r="L448" s="85"/>
      <c r="M448" s="85"/>
      <c r="N448" s="85"/>
    </row>
    <row r="449" spans="1:14" s="4" customFormat="1">
      <c r="A449" s="82"/>
      <c r="B449" s="82"/>
      <c r="C449" s="82"/>
      <c r="D449" s="82"/>
      <c r="E449" s="82"/>
      <c r="F449" s="82"/>
      <c r="G449" s="82"/>
      <c r="H449" s="82"/>
      <c r="I449" s="83"/>
      <c r="J449" s="83"/>
      <c r="K449" s="84"/>
      <c r="L449" s="85"/>
      <c r="M449" s="85"/>
      <c r="N449" s="85"/>
    </row>
    <row r="450" spans="1:14" s="4" customFormat="1">
      <c r="A450" s="82"/>
      <c r="B450" s="82"/>
      <c r="C450" s="82"/>
      <c r="D450" s="82"/>
      <c r="E450" s="82"/>
      <c r="F450" s="82"/>
      <c r="G450" s="82"/>
      <c r="H450" s="82"/>
      <c r="I450" s="83"/>
      <c r="J450" s="83"/>
      <c r="K450" s="84"/>
      <c r="L450" s="85"/>
      <c r="M450" s="85"/>
      <c r="N450" s="85"/>
    </row>
    <row r="451" spans="1:14" s="4" customFormat="1">
      <c r="A451" s="82"/>
      <c r="B451" s="82"/>
      <c r="C451" s="82"/>
      <c r="D451" s="82"/>
      <c r="E451" s="82"/>
      <c r="F451" s="82"/>
      <c r="G451" s="82"/>
      <c r="H451" s="82"/>
      <c r="I451" s="83"/>
      <c r="J451" s="83"/>
      <c r="K451" s="84"/>
      <c r="L451" s="85"/>
      <c r="M451" s="85"/>
      <c r="N451" s="85"/>
    </row>
    <row r="452" spans="1:14" s="4" customFormat="1">
      <c r="A452" s="82"/>
      <c r="B452" s="82"/>
      <c r="C452" s="82"/>
      <c r="D452" s="82"/>
      <c r="E452" s="82"/>
      <c r="F452" s="82"/>
      <c r="G452" s="82"/>
      <c r="H452" s="82"/>
      <c r="I452" s="83"/>
      <c r="J452" s="83"/>
      <c r="K452" s="84"/>
      <c r="L452" s="85"/>
      <c r="M452" s="85"/>
      <c r="N452" s="85"/>
    </row>
    <row r="453" spans="1:14" s="4" customFormat="1">
      <c r="A453" s="82"/>
      <c r="B453" s="82"/>
      <c r="C453" s="82"/>
      <c r="D453" s="82"/>
      <c r="E453" s="82"/>
      <c r="F453" s="82"/>
      <c r="G453" s="82"/>
      <c r="H453" s="82"/>
      <c r="I453" s="83"/>
      <c r="J453" s="83"/>
      <c r="K453" s="84"/>
      <c r="L453" s="85"/>
      <c r="M453" s="85"/>
      <c r="N453" s="85"/>
    </row>
    <row r="454" spans="1:14" s="4" customFormat="1">
      <c r="A454" s="82"/>
      <c r="B454" s="82"/>
      <c r="C454" s="82"/>
      <c r="D454" s="82"/>
      <c r="E454" s="82"/>
      <c r="F454" s="82"/>
      <c r="G454" s="82"/>
      <c r="H454" s="82"/>
      <c r="I454" s="83"/>
      <c r="J454" s="83"/>
      <c r="K454" s="84"/>
      <c r="L454" s="85"/>
      <c r="M454" s="85"/>
      <c r="N454" s="85"/>
    </row>
    <row r="455" spans="1:14" s="4" customFormat="1">
      <c r="A455" s="82"/>
      <c r="B455" s="82"/>
      <c r="C455" s="82"/>
      <c r="D455" s="82"/>
      <c r="E455" s="82"/>
      <c r="F455" s="82"/>
      <c r="G455" s="82"/>
      <c r="H455" s="82"/>
      <c r="I455" s="83"/>
      <c r="J455" s="83"/>
      <c r="K455" s="84"/>
      <c r="L455" s="85"/>
      <c r="M455" s="85"/>
      <c r="N455" s="85"/>
    </row>
    <row r="456" spans="1:14" s="4" customFormat="1">
      <c r="A456" s="82"/>
      <c r="B456" s="82"/>
      <c r="C456" s="82"/>
      <c r="D456" s="82"/>
      <c r="E456" s="82"/>
      <c r="F456" s="82"/>
      <c r="G456" s="82"/>
      <c r="H456" s="82"/>
      <c r="I456" s="83"/>
      <c r="J456" s="83"/>
      <c r="K456" s="84"/>
      <c r="L456" s="85"/>
      <c r="M456" s="85"/>
      <c r="N456" s="85"/>
    </row>
    <row r="457" spans="1:14" s="4" customFormat="1">
      <c r="A457" s="82"/>
      <c r="B457" s="82"/>
      <c r="C457" s="82"/>
      <c r="D457" s="82"/>
      <c r="E457" s="82"/>
      <c r="F457" s="82"/>
      <c r="G457" s="82"/>
      <c r="H457" s="82"/>
      <c r="I457" s="83"/>
      <c r="J457" s="83"/>
      <c r="K457" s="84"/>
      <c r="L457" s="85"/>
      <c r="M457" s="85"/>
      <c r="N457" s="85"/>
    </row>
    <row r="458" spans="1:14" s="4" customFormat="1">
      <c r="A458" s="82"/>
      <c r="B458" s="82"/>
      <c r="C458" s="82"/>
      <c r="D458" s="82"/>
      <c r="E458" s="82"/>
      <c r="F458" s="82"/>
      <c r="G458" s="82"/>
      <c r="H458" s="82"/>
      <c r="I458" s="83"/>
      <c r="J458" s="83"/>
      <c r="K458" s="84"/>
      <c r="L458" s="85"/>
      <c r="M458" s="85"/>
      <c r="N458" s="85"/>
    </row>
    <row r="459" spans="1:14" s="4" customFormat="1">
      <c r="A459" s="82"/>
      <c r="B459" s="82"/>
      <c r="C459" s="82"/>
      <c r="D459" s="82"/>
      <c r="E459" s="82"/>
      <c r="F459" s="82"/>
      <c r="G459" s="82"/>
      <c r="H459" s="82"/>
      <c r="I459" s="83"/>
      <c r="J459" s="83"/>
      <c r="K459" s="84"/>
      <c r="L459" s="85"/>
      <c r="M459" s="85"/>
      <c r="N459" s="85"/>
    </row>
    <row r="460" spans="1:14" s="4" customFormat="1">
      <c r="A460" s="82"/>
      <c r="B460" s="82"/>
      <c r="C460" s="82"/>
      <c r="D460" s="82"/>
      <c r="E460" s="82"/>
      <c r="F460" s="82"/>
      <c r="G460" s="82"/>
      <c r="H460" s="82"/>
      <c r="I460" s="83"/>
      <c r="J460" s="83"/>
      <c r="K460" s="84"/>
      <c r="L460" s="85"/>
      <c r="M460" s="85"/>
      <c r="N460" s="85"/>
    </row>
    <row r="461" spans="1:14" s="4" customFormat="1">
      <c r="A461" s="82"/>
      <c r="B461" s="82"/>
      <c r="C461" s="82"/>
      <c r="D461" s="82"/>
      <c r="E461" s="82"/>
      <c r="F461" s="82"/>
      <c r="G461" s="82"/>
      <c r="H461" s="82"/>
      <c r="I461" s="83"/>
      <c r="J461" s="83"/>
      <c r="K461" s="84"/>
      <c r="L461" s="85"/>
      <c r="M461" s="85"/>
      <c r="N461" s="85"/>
    </row>
    <row r="462" spans="1:14" s="4" customFormat="1">
      <c r="A462" s="82"/>
      <c r="B462" s="82"/>
      <c r="C462" s="82"/>
      <c r="D462" s="82"/>
      <c r="E462" s="82"/>
      <c r="F462" s="82"/>
      <c r="G462" s="82"/>
      <c r="H462" s="82"/>
      <c r="I462" s="83"/>
      <c r="J462" s="83"/>
      <c r="K462" s="84"/>
      <c r="L462" s="85"/>
      <c r="M462" s="85"/>
      <c r="N462" s="85"/>
    </row>
    <row r="463" spans="1:14" s="4" customFormat="1">
      <c r="A463" s="82"/>
      <c r="B463" s="82"/>
      <c r="C463" s="82"/>
      <c r="D463" s="82"/>
      <c r="E463" s="82"/>
      <c r="F463" s="82"/>
      <c r="G463" s="82"/>
      <c r="H463" s="82"/>
      <c r="I463" s="83"/>
      <c r="J463" s="83"/>
      <c r="K463" s="84"/>
      <c r="L463" s="85"/>
      <c r="M463" s="85"/>
      <c r="N463" s="85"/>
    </row>
    <row r="464" spans="1:14" s="4" customFormat="1">
      <c r="A464" s="82"/>
      <c r="B464" s="82"/>
      <c r="C464" s="82"/>
      <c r="D464" s="82"/>
      <c r="E464" s="82"/>
      <c r="F464" s="82"/>
      <c r="G464" s="82"/>
      <c r="H464" s="82"/>
      <c r="I464" s="83"/>
      <c r="J464" s="83"/>
      <c r="K464" s="84"/>
      <c r="L464" s="85"/>
      <c r="M464" s="85"/>
      <c r="N464" s="85"/>
    </row>
    <row r="465" spans="1:14" s="4" customFormat="1">
      <c r="A465" s="82"/>
      <c r="B465" s="82"/>
      <c r="C465" s="82"/>
      <c r="D465" s="82"/>
      <c r="E465" s="82"/>
      <c r="F465" s="82"/>
      <c r="G465" s="82"/>
      <c r="H465" s="82"/>
      <c r="I465" s="83"/>
      <c r="J465" s="83"/>
      <c r="K465" s="84"/>
      <c r="L465" s="85"/>
      <c r="M465" s="85"/>
      <c r="N465" s="85"/>
    </row>
    <row r="466" spans="1:14" s="4" customFormat="1">
      <c r="A466" s="82"/>
      <c r="B466" s="82"/>
      <c r="C466" s="82"/>
      <c r="D466" s="82"/>
      <c r="E466" s="82"/>
      <c r="F466" s="82"/>
      <c r="G466" s="82"/>
      <c r="H466" s="82"/>
      <c r="I466" s="83"/>
      <c r="J466" s="83"/>
      <c r="K466" s="84"/>
      <c r="L466" s="85"/>
      <c r="M466" s="85"/>
      <c r="N466" s="85"/>
    </row>
    <row r="467" spans="1:14" s="4" customFormat="1">
      <c r="A467" s="82"/>
      <c r="B467" s="82"/>
      <c r="C467" s="82"/>
      <c r="D467" s="82"/>
      <c r="E467" s="82"/>
      <c r="F467" s="82"/>
      <c r="G467" s="82"/>
      <c r="H467" s="82"/>
      <c r="I467" s="83"/>
      <c r="J467" s="83"/>
      <c r="K467" s="84"/>
      <c r="L467" s="85"/>
      <c r="M467" s="85"/>
      <c r="N467" s="85"/>
    </row>
    <row r="468" spans="1:14" s="4" customFormat="1">
      <c r="A468" s="82"/>
      <c r="B468" s="82"/>
      <c r="C468" s="82"/>
      <c r="D468" s="82"/>
      <c r="E468" s="82"/>
      <c r="F468" s="82"/>
      <c r="G468" s="82"/>
      <c r="H468" s="82"/>
      <c r="I468" s="83"/>
      <c r="J468" s="83"/>
      <c r="K468" s="84"/>
      <c r="L468" s="85"/>
      <c r="M468" s="85"/>
      <c r="N468" s="85"/>
    </row>
    <row r="469" spans="1:14" s="4" customFormat="1">
      <c r="A469" s="82"/>
      <c r="B469" s="82"/>
      <c r="C469" s="82"/>
      <c r="D469" s="82"/>
      <c r="E469" s="82"/>
      <c r="F469" s="82"/>
      <c r="G469" s="82"/>
      <c r="H469" s="82"/>
      <c r="I469" s="83"/>
      <c r="J469" s="83"/>
      <c r="K469" s="84"/>
      <c r="L469" s="85"/>
      <c r="M469" s="85"/>
      <c r="N469" s="85"/>
    </row>
    <row r="470" spans="1:14" s="4" customFormat="1">
      <c r="A470" s="82"/>
      <c r="B470" s="82"/>
      <c r="C470" s="82"/>
      <c r="D470" s="82"/>
      <c r="E470" s="82"/>
      <c r="F470" s="82"/>
      <c r="G470" s="82"/>
      <c r="H470" s="82"/>
      <c r="I470" s="83"/>
      <c r="J470" s="83"/>
      <c r="K470" s="84"/>
      <c r="L470" s="85"/>
      <c r="M470" s="85"/>
      <c r="N470" s="85"/>
    </row>
    <row r="471" spans="1:14" s="4" customFormat="1">
      <c r="A471" s="82"/>
      <c r="B471" s="82"/>
      <c r="C471" s="82"/>
      <c r="D471" s="82"/>
      <c r="E471" s="82"/>
      <c r="F471" s="82"/>
      <c r="G471" s="82"/>
      <c r="H471" s="82"/>
      <c r="I471" s="83"/>
      <c r="J471" s="83"/>
      <c r="K471" s="84"/>
      <c r="L471" s="85"/>
      <c r="M471" s="85"/>
      <c r="N471" s="85"/>
    </row>
    <row r="472" spans="1:14" s="4" customFormat="1">
      <c r="A472" s="82"/>
      <c r="B472" s="82"/>
      <c r="C472" s="82"/>
      <c r="D472" s="82"/>
      <c r="E472" s="82"/>
      <c r="F472" s="82"/>
      <c r="G472" s="82"/>
      <c r="H472" s="82"/>
      <c r="I472" s="83"/>
      <c r="J472" s="83"/>
      <c r="K472" s="84"/>
      <c r="L472" s="85"/>
      <c r="M472" s="85"/>
      <c r="N472" s="85"/>
    </row>
    <row r="473" spans="1:14" s="4" customFormat="1">
      <c r="A473" s="82"/>
      <c r="B473" s="82"/>
      <c r="C473" s="82"/>
      <c r="D473" s="82"/>
      <c r="E473" s="82"/>
      <c r="F473" s="82"/>
      <c r="G473" s="82"/>
      <c r="H473" s="82"/>
      <c r="I473" s="83"/>
      <c r="J473" s="83"/>
      <c r="K473" s="84"/>
      <c r="L473" s="85"/>
      <c r="M473" s="85"/>
      <c r="N473" s="85"/>
    </row>
    <row r="474" spans="1:14" s="4" customFormat="1">
      <c r="A474" s="82"/>
      <c r="B474" s="82"/>
      <c r="C474" s="82"/>
      <c r="D474" s="82"/>
      <c r="E474" s="82"/>
      <c r="F474" s="82"/>
      <c r="G474" s="82"/>
      <c r="H474" s="82"/>
      <c r="I474" s="83"/>
      <c r="J474" s="83"/>
      <c r="K474" s="84"/>
      <c r="L474" s="85"/>
      <c r="M474" s="85"/>
      <c r="N474" s="85"/>
    </row>
    <row r="475" spans="1:14" s="4" customFormat="1">
      <c r="A475" s="82"/>
      <c r="B475" s="82"/>
      <c r="C475" s="82"/>
      <c r="D475" s="82"/>
      <c r="E475" s="82"/>
      <c r="F475" s="82"/>
      <c r="G475" s="82"/>
      <c r="H475" s="82"/>
      <c r="I475" s="83"/>
      <c r="J475" s="83"/>
      <c r="K475" s="84"/>
      <c r="L475" s="85"/>
      <c r="M475" s="85"/>
      <c r="N475" s="85"/>
    </row>
    <row r="476" spans="1:14" s="4" customFormat="1">
      <c r="A476" s="82"/>
      <c r="B476" s="82"/>
      <c r="C476" s="82"/>
      <c r="D476" s="82"/>
      <c r="E476" s="82"/>
      <c r="F476" s="82"/>
      <c r="G476" s="82"/>
      <c r="H476" s="82"/>
      <c r="I476" s="83"/>
      <c r="J476" s="83"/>
      <c r="K476" s="84"/>
      <c r="L476" s="85"/>
      <c r="M476" s="85"/>
      <c r="N476" s="85"/>
    </row>
    <row r="477" spans="1:14" s="4" customFormat="1">
      <c r="A477" s="82"/>
      <c r="B477" s="82"/>
      <c r="C477" s="82"/>
      <c r="D477" s="82"/>
      <c r="E477" s="82"/>
      <c r="F477" s="82"/>
      <c r="G477" s="82"/>
      <c r="H477" s="82"/>
      <c r="I477" s="83"/>
      <c r="J477" s="83"/>
      <c r="K477" s="84"/>
      <c r="L477" s="85"/>
      <c r="M477" s="85"/>
      <c r="N477" s="85"/>
    </row>
    <row r="478" spans="1:14" s="4" customFormat="1">
      <c r="A478" s="82"/>
      <c r="B478" s="82"/>
      <c r="C478" s="82"/>
      <c r="D478" s="82"/>
      <c r="E478" s="82"/>
      <c r="F478" s="82"/>
      <c r="G478" s="82"/>
      <c r="H478" s="82"/>
      <c r="I478" s="83"/>
      <c r="J478" s="83"/>
      <c r="K478" s="84"/>
      <c r="L478" s="85"/>
      <c r="M478" s="85"/>
      <c r="N478" s="85"/>
    </row>
    <row r="479" spans="1:14" s="4" customFormat="1">
      <c r="A479" s="82"/>
      <c r="B479" s="82"/>
      <c r="C479" s="82"/>
      <c r="D479" s="82"/>
      <c r="E479" s="82"/>
      <c r="F479" s="82"/>
      <c r="G479" s="82"/>
      <c r="H479" s="82"/>
      <c r="I479" s="83"/>
      <c r="J479" s="83"/>
      <c r="K479" s="84"/>
      <c r="L479" s="85"/>
      <c r="M479" s="85"/>
      <c r="N479" s="85"/>
    </row>
    <row r="480" spans="1:14" s="4" customFormat="1">
      <c r="A480" s="82"/>
      <c r="B480" s="82"/>
      <c r="C480" s="82"/>
      <c r="D480" s="82"/>
      <c r="E480" s="82"/>
      <c r="F480" s="82"/>
      <c r="G480" s="82"/>
      <c r="H480" s="82"/>
      <c r="I480" s="83"/>
      <c r="J480" s="83"/>
      <c r="K480" s="84"/>
      <c r="L480" s="85"/>
      <c r="M480" s="85"/>
      <c r="N480" s="85"/>
    </row>
    <row r="481" spans="1:14" s="4" customFormat="1">
      <c r="A481" s="82"/>
      <c r="B481" s="82"/>
      <c r="C481" s="82"/>
      <c r="D481" s="82"/>
      <c r="E481" s="82"/>
      <c r="F481" s="82"/>
      <c r="G481" s="82"/>
      <c r="H481" s="82"/>
      <c r="I481" s="83"/>
      <c r="J481" s="83"/>
      <c r="K481" s="84"/>
      <c r="L481" s="85"/>
      <c r="M481" s="85"/>
      <c r="N481" s="85"/>
    </row>
    <row r="482" spans="1:14" s="4" customFormat="1">
      <c r="A482" s="82"/>
      <c r="B482" s="82"/>
      <c r="C482" s="82"/>
      <c r="D482" s="82"/>
      <c r="E482" s="82"/>
      <c r="F482" s="82"/>
      <c r="G482" s="82"/>
      <c r="H482" s="82"/>
      <c r="I482" s="83"/>
      <c r="J482" s="83"/>
      <c r="K482" s="84"/>
      <c r="L482" s="85"/>
      <c r="M482" s="85"/>
      <c r="N482" s="85"/>
    </row>
    <row r="483" spans="1:14" s="4" customFormat="1">
      <c r="A483" s="82"/>
      <c r="B483" s="82"/>
      <c r="C483" s="82"/>
      <c r="D483" s="82"/>
      <c r="E483" s="82"/>
      <c r="F483" s="82"/>
      <c r="G483" s="82"/>
      <c r="H483" s="82"/>
      <c r="I483" s="83"/>
      <c r="J483" s="83"/>
      <c r="K483" s="84"/>
      <c r="L483" s="85"/>
      <c r="M483" s="85"/>
      <c r="N483" s="85"/>
    </row>
    <row r="484" spans="1:14" s="4" customFormat="1">
      <c r="A484" s="82"/>
      <c r="B484" s="82"/>
      <c r="C484" s="82"/>
      <c r="D484" s="82"/>
      <c r="E484" s="82"/>
      <c r="F484" s="82"/>
      <c r="G484" s="82"/>
      <c r="H484" s="82"/>
      <c r="I484" s="83"/>
      <c r="J484" s="83"/>
      <c r="K484" s="84"/>
      <c r="L484" s="85"/>
      <c r="M484" s="85"/>
      <c r="N484" s="85"/>
    </row>
    <row r="485" spans="1:14" s="4" customFormat="1">
      <c r="A485" s="82"/>
      <c r="B485" s="82"/>
      <c r="C485" s="82"/>
      <c r="D485" s="82"/>
      <c r="E485" s="82"/>
      <c r="F485" s="82"/>
      <c r="G485" s="82"/>
      <c r="H485" s="82"/>
      <c r="I485" s="83"/>
      <c r="J485" s="83"/>
      <c r="K485" s="84"/>
      <c r="L485" s="85"/>
      <c r="M485" s="85"/>
      <c r="N485" s="85"/>
    </row>
    <row r="486" spans="1:14" s="4" customFormat="1">
      <c r="A486" s="82"/>
      <c r="B486" s="82"/>
      <c r="C486" s="82"/>
      <c r="D486" s="82"/>
      <c r="E486" s="82"/>
      <c r="F486" s="82"/>
      <c r="G486" s="82"/>
      <c r="H486" s="82"/>
      <c r="I486" s="83"/>
      <c r="J486" s="83"/>
      <c r="K486" s="84"/>
      <c r="L486" s="85"/>
      <c r="M486" s="85"/>
      <c r="N486" s="85"/>
    </row>
    <row r="487" spans="1:14" s="4" customFormat="1">
      <c r="A487" s="82"/>
      <c r="B487" s="82"/>
      <c r="C487" s="82"/>
      <c r="D487" s="82"/>
      <c r="E487" s="82"/>
      <c r="F487" s="82"/>
      <c r="G487" s="82"/>
      <c r="H487" s="82"/>
      <c r="I487" s="83"/>
      <c r="J487" s="83"/>
      <c r="K487" s="84"/>
      <c r="L487" s="85"/>
      <c r="M487" s="85"/>
      <c r="N487" s="85"/>
    </row>
    <row r="488" spans="1:14" s="4" customFormat="1">
      <c r="A488" s="82"/>
      <c r="B488" s="82"/>
      <c r="C488" s="82"/>
      <c r="D488" s="82"/>
      <c r="E488" s="82"/>
      <c r="F488" s="82"/>
      <c r="G488" s="82"/>
      <c r="H488" s="82"/>
      <c r="I488" s="83"/>
      <c r="J488" s="83"/>
      <c r="K488" s="84"/>
      <c r="L488" s="85"/>
      <c r="M488" s="85"/>
      <c r="N488" s="85"/>
    </row>
    <row r="489" spans="1:14" s="4" customFormat="1">
      <c r="A489" s="82"/>
      <c r="B489" s="82"/>
      <c r="C489" s="82"/>
      <c r="D489" s="82"/>
      <c r="E489" s="82"/>
      <c r="F489" s="82"/>
      <c r="G489" s="82"/>
      <c r="H489" s="82"/>
      <c r="I489" s="83"/>
      <c r="J489" s="83"/>
      <c r="K489" s="84"/>
      <c r="L489" s="85"/>
      <c r="M489" s="85"/>
      <c r="N489" s="85"/>
    </row>
    <row r="490" spans="1:14" s="4" customFormat="1">
      <c r="A490" s="82"/>
      <c r="B490" s="82"/>
      <c r="C490" s="82"/>
      <c r="D490" s="82"/>
      <c r="E490" s="82"/>
      <c r="F490" s="82"/>
      <c r="G490" s="82"/>
      <c r="H490" s="82"/>
      <c r="I490" s="83"/>
      <c r="J490" s="83"/>
      <c r="K490" s="84"/>
      <c r="L490" s="85"/>
      <c r="M490" s="85"/>
      <c r="N490" s="85"/>
    </row>
    <row r="491" spans="1:14" s="4" customFormat="1">
      <c r="A491" s="82"/>
      <c r="B491" s="82"/>
      <c r="C491" s="82"/>
      <c r="D491" s="82"/>
      <c r="E491" s="82"/>
      <c r="F491" s="82"/>
      <c r="G491" s="82"/>
      <c r="H491" s="82"/>
      <c r="I491" s="83"/>
      <c r="J491" s="83"/>
      <c r="K491" s="84"/>
      <c r="L491" s="85"/>
      <c r="M491" s="85"/>
      <c r="N491" s="85"/>
    </row>
    <row r="492" spans="1:14" s="4" customFormat="1">
      <c r="A492" s="82"/>
      <c r="B492" s="82"/>
      <c r="C492" s="82"/>
      <c r="D492" s="82"/>
      <c r="E492" s="82"/>
      <c r="F492" s="82"/>
      <c r="G492" s="82"/>
      <c r="H492" s="82"/>
      <c r="I492" s="83"/>
      <c r="J492" s="83"/>
      <c r="K492" s="84"/>
      <c r="L492" s="85"/>
      <c r="M492" s="85"/>
      <c r="N492" s="85"/>
    </row>
    <row r="493" spans="1:14" s="4" customFormat="1">
      <c r="A493" s="82"/>
      <c r="B493" s="82"/>
      <c r="C493" s="82"/>
      <c r="D493" s="82"/>
      <c r="E493" s="82"/>
      <c r="F493" s="82"/>
      <c r="G493" s="82"/>
      <c r="H493" s="82"/>
      <c r="I493" s="83"/>
      <c r="J493" s="83"/>
      <c r="K493" s="84"/>
      <c r="L493" s="85"/>
      <c r="M493" s="85"/>
      <c r="N493" s="85"/>
    </row>
    <row r="494" spans="1:14" s="4" customFormat="1">
      <c r="A494" s="82"/>
      <c r="B494" s="82"/>
      <c r="C494" s="82"/>
      <c r="D494" s="82"/>
      <c r="E494" s="82"/>
      <c r="F494" s="82"/>
      <c r="G494" s="82"/>
      <c r="H494" s="82"/>
      <c r="I494" s="83"/>
      <c r="J494" s="83"/>
      <c r="K494" s="84"/>
      <c r="L494" s="85"/>
      <c r="M494" s="85"/>
      <c r="N494" s="85"/>
    </row>
    <row r="495" spans="1:14" s="4" customFormat="1">
      <c r="A495" s="82"/>
      <c r="B495" s="82"/>
      <c r="C495" s="82"/>
      <c r="D495" s="82"/>
      <c r="E495" s="82"/>
      <c r="F495" s="82"/>
      <c r="G495" s="82"/>
      <c r="H495" s="82"/>
      <c r="I495" s="83"/>
      <c r="J495" s="83"/>
      <c r="K495" s="84"/>
      <c r="L495" s="85"/>
      <c r="M495" s="85"/>
      <c r="N495" s="85"/>
    </row>
    <row r="496" spans="1:14" s="4" customFormat="1">
      <c r="A496" s="82"/>
      <c r="B496" s="82"/>
      <c r="C496" s="82"/>
      <c r="D496" s="82"/>
      <c r="E496" s="82"/>
      <c r="F496" s="82"/>
      <c r="G496" s="82"/>
      <c r="H496" s="82"/>
      <c r="I496" s="83"/>
      <c r="J496" s="83"/>
      <c r="K496" s="84"/>
      <c r="L496" s="85"/>
      <c r="M496" s="85"/>
      <c r="N496" s="85"/>
    </row>
    <row r="497" spans="1:14" s="4" customFormat="1">
      <c r="A497" s="82"/>
      <c r="B497" s="82"/>
      <c r="C497" s="82"/>
      <c r="D497" s="82"/>
      <c r="E497" s="82"/>
      <c r="F497" s="82"/>
      <c r="G497" s="82"/>
      <c r="H497" s="82"/>
      <c r="I497" s="83"/>
      <c r="J497" s="83"/>
      <c r="K497" s="84"/>
      <c r="L497" s="85"/>
      <c r="M497" s="85"/>
      <c r="N497" s="85"/>
    </row>
    <row r="498" spans="1:14" s="4" customFormat="1">
      <c r="A498" s="82"/>
      <c r="B498" s="82"/>
      <c r="C498" s="82"/>
      <c r="D498" s="82"/>
      <c r="E498" s="82"/>
      <c r="F498" s="82"/>
      <c r="G498" s="82"/>
      <c r="H498" s="82"/>
      <c r="I498" s="83"/>
      <c r="J498" s="83"/>
      <c r="K498" s="84"/>
      <c r="L498" s="85"/>
      <c r="M498" s="85"/>
      <c r="N498" s="85"/>
    </row>
    <row r="499" spans="1:14" s="4" customFormat="1">
      <c r="A499" s="82"/>
      <c r="B499" s="82"/>
      <c r="C499" s="82"/>
      <c r="D499" s="82"/>
      <c r="E499" s="82"/>
      <c r="F499" s="82"/>
      <c r="G499" s="82"/>
      <c r="H499" s="82"/>
      <c r="I499" s="83"/>
      <c r="J499" s="83"/>
      <c r="K499" s="84"/>
      <c r="L499" s="85"/>
      <c r="M499" s="85"/>
      <c r="N499" s="85"/>
    </row>
    <row r="500" spans="1:14" s="4" customFormat="1">
      <c r="A500" s="82"/>
      <c r="B500" s="82"/>
      <c r="C500" s="82"/>
      <c r="D500" s="82"/>
      <c r="E500" s="82"/>
      <c r="F500" s="82"/>
      <c r="G500" s="82"/>
      <c r="H500" s="82"/>
      <c r="I500" s="83"/>
      <c r="J500" s="83"/>
      <c r="K500" s="84"/>
      <c r="L500" s="85"/>
      <c r="M500" s="85"/>
      <c r="N500" s="85"/>
    </row>
    <row r="501" spans="1:14" s="4" customFormat="1">
      <c r="A501" s="82"/>
      <c r="B501" s="82"/>
      <c r="C501" s="82"/>
      <c r="D501" s="82"/>
      <c r="E501" s="82"/>
      <c r="F501" s="82"/>
      <c r="G501" s="82"/>
      <c r="H501" s="82"/>
      <c r="I501" s="83"/>
      <c r="J501" s="83"/>
      <c r="K501" s="84"/>
      <c r="L501" s="85"/>
      <c r="M501" s="85"/>
      <c r="N501" s="85"/>
    </row>
    <row r="502" spans="1:14" s="4" customFormat="1">
      <c r="A502" s="82"/>
      <c r="B502" s="82"/>
      <c r="C502" s="82"/>
      <c r="D502" s="82"/>
      <c r="E502" s="82"/>
      <c r="F502" s="82"/>
      <c r="G502" s="82"/>
      <c r="H502" s="82"/>
      <c r="I502" s="83"/>
      <c r="J502" s="83"/>
      <c r="K502" s="84"/>
      <c r="L502" s="85"/>
      <c r="M502" s="85"/>
      <c r="N502" s="85"/>
    </row>
    <row r="503" spans="1:14" s="4" customFormat="1">
      <c r="A503" s="82"/>
      <c r="B503" s="82"/>
      <c r="C503" s="82"/>
      <c r="D503" s="82"/>
      <c r="E503" s="82"/>
      <c r="F503" s="82"/>
      <c r="G503" s="82"/>
      <c r="H503" s="82"/>
      <c r="I503" s="83"/>
      <c r="J503" s="83"/>
      <c r="K503" s="84"/>
      <c r="L503" s="85"/>
      <c r="M503" s="85"/>
      <c r="N503" s="85"/>
    </row>
    <row r="504" spans="1:14" s="4" customFormat="1">
      <c r="A504" s="82"/>
      <c r="B504" s="82"/>
      <c r="C504" s="82"/>
      <c r="D504" s="82"/>
      <c r="E504" s="82"/>
      <c r="F504" s="82"/>
      <c r="G504" s="82"/>
      <c r="H504" s="82"/>
      <c r="I504" s="83"/>
      <c r="J504" s="83"/>
      <c r="K504" s="84"/>
      <c r="L504" s="85"/>
      <c r="M504" s="85"/>
      <c r="N504" s="85"/>
    </row>
    <row r="505" spans="1:14" s="4" customFormat="1">
      <c r="A505" s="82"/>
      <c r="B505" s="82"/>
      <c r="C505" s="82"/>
      <c r="D505" s="82"/>
      <c r="E505" s="82"/>
      <c r="F505" s="82"/>
      <c r="G505" s="82"/>
      <c r="H505" s="82"/>
      <c r="I505" s="83"/>
      <c r="J505" s="83"/>
      <c r="K505" s="84"/>
      <c r="L505" s="85"/>
      <c r="M505" s="85"/>
      <c r="N505" s="85"/>
    </row>
    <row r="506" spans="1:14" s="4" customFormat="1">
      <c r="A506" s="82"/>
      <c r="B506" s="82"/>
      <c r="C506" s="82"/>
      <c r="D506" s="82"/>
      <c r="E506" s="82"/>
      <c r="F506" s="82"/>
      <c r="G506" s="82"/>
      <c r="H506" s="82"/>
      <c r="I506" s="83"/>
      <c r="J506" s="83"/>
      <c r="K506" s="84"/>
      <c r="L506" s="85"/>
      <c r="M506" s="85"/>
      <c r="N506" s="85"/>
    </row>
    <row r="507" spans="1:14" s="4" customFormat="1">
      <c r="A507" s="82"/>
      <c r="B507" s="82"/>
      <c r="C507" s="82"/>
      <c r="D507" s="82"/>
      <c r="E507" s="82"/>
      <c r="F507" s="82"/>
      <c r="G507" s="82"/>
      <c r="H507" s="82"/>
      <c r="I507" s="83"/>
      <c r="J507" s="83"/>
      <c r="K507" s="84"/>
      <c r="L507" s="85"/>
      <c r="M507" s="85"/>
      <c r="N507" s="85"/>
    </row>
    <row r="508" spans="1:14" s="4" customFormat="1">
      <c r="A508" s="82"/>
      <c r="B508" s="82"/>
      <c r="C508" s="82"/>
      <c r="D508" s="82"/>
      <c r="E508" s="82"/>
      <c r="F508" s="82"/>
      <c r="G508" s="82"/>
      <c r="H508" s="82"/>
      <c r="I508" s="83"/>
      <c r="J508" s="83"/>
      <c r="K508" s="84"/>
      <c r="L508" s="85"/>
      <c r="M508" s="85"/>
      <c r="N508" s="85"/>
    </row>
    <row r="509" spans="1:14" s="4" customFormat="1">
      <c r="A509" s="82"/>
      <c r="B509" s="82"/>
      <c r="C509" s="82"/>
      <c r="D509" s="82"/>
      <c r="E509" s="82"/>
      <c r="F509" s="82"/>
      <c r="G509" s="82"/>
      <c r="H509" s="82"/>
      <c r="I509" s="83"/>
      <c r="J509" s="83"/>
      <c r="K509" s="84"/>
      <c r="L509" s="85"/>
      <c r="M509" s="85"/>
      <c r="N509" s="85"/>
    </row>
    <row r="510" spans="1:14" s="4" customFormat="1">
      <c r="A510" s="82"/>
      <c r="B510" s="82"/>
      <c r="C510" s="82"/>
      <c r="D510" s="82"/>
      <c r="E510" s="82"/>
      <c r="F510" s="82"/>
      <c r="G510" s="82"/>
      <c r="H510" s="82"/>
      <c r="I510" s="83"/>
      <c r="J510" s="83"/>
      <c r="K510" s="84"/>
      <c r="L510" s="85"/>
      <c r="M510" s="85"/>
      <c r="N510" s="85"/>
    </row>
    <row r="511" spans="1:14" s="4" customFormat="1">
      <c r="A511" s="82"/>
      <c r="B511" s="82"/>
      <c r="C511" s="82"/>
      <c r="D511" s="82"/>
      <c r="E511" s="82"/>
      <c r="F511" s="82"/>
      <c r="G511" s="82"/>
      <c r="H511" s="82"/>
      <c r="I511" s="83"/>
      <c r="J511" s="83"/>
      <c r="K511" s="84"/>
      <c r="L511" s="85"/>
      <c r="M511" s="85"/>
      <c r="N511" s="85"/>
    </row>
    <row r="512" spans="1:14" s="4" customFormat="1">
      <c r="A512" s="82"/>
      <c r="B512" s="82"/>
      <c r="C512" s="82"/>
      <c r="D512" s="82"/>
      <c r="E512" s="82"/>
      <c r="F512" s="82"/>
      <c r="G512" s="82"/>
      <c r="H512" s="82"/>
      <c r="I512" s="83"/>
      <c r="J512" s="83"/>
      <c r="K512" s="84"/>
      <c r="L512" s="85"/>
      <c r="M512" s="85"/>
      <c r="N512" s="85"/>
    </row>
    <row r="513" spans="1:14" s="4" customFormat="1">
      <c r="A513" s="82"/>
      <c r="B513" s="82"/>
      <c r="C513" s="82"/>
      <c r="D513" s="82"/>
      <c r="E513" s="82"/>
      <c r="F513" s="82"/>
      <c r="G513" s="82"/>
      <c r="H513" s="82"/>
      <c r="I513" s="83"/>
      <c r="J513" s="83"/>
      <c r="K513" s="84"/>
      <c r="L513" s="85"/>
      <c r="M513" s="85"/>
      <c r="N513" s="85"/>
    </row>
    <row r="514" spans="1:14" s="4" customFormat="1">
      <c r="A514" s="82"/>
      <c r="B514" s="82"/>
      <c r="C514" s="82"/>
      <c r="D514" s="82"/>
      <c r="E514" s="82"/>
      <c r="F514" s="82"/>
      <c r="G514" s="82"/>
      <c r="H514" s="82"/>
      <c r="I514" s="83"/>
      <c r="J514" s="83"/>
      <c r="K514" s="84"/>
      <c r="L514" s="85"/>
      <c r="M514" s="85"/>
      <c r="N514" s="85"/>
    </row>
    <row r="515" spans="1:14" s="4" customFormat="1">
      <c r="A515" s="82"/>
      <c r="B515" s="82"/>
      <c r="C515" s="82"/>
      <c r="D515" s="82"/>
      <c r="E515" s="82"/>
      <c r="F515" s="82"/>
      <c r="G515" s="82"/>
      <c r="H515" s="82"/>
      <c r="I515" s="83"/>
      <c r="J515" s="83"/>
      <c r="K515" s="84"/>
      <c r="L515" s="85"/>
      <c r="M515" s="85"/>
      <c r="N515" s="85"/>
    </row>
    <row r="516" spans="1:14" s="4" customFormat="1">
      <c r="A516" s="82"/>
      <c r="B516" s="82"/>
      <c r="C516" s="82"/>
      <c r="D516" s="82"/>
      <c r="E516" s="82"/>
      <c r="F516" s="82"/>
      <c r="G516" s="82"/>
      <c r="H516" s="82"/>
      <c r="I516" s="83"/>
      <c r="J516" s="83"/>
      <c r="K516" s="84"/>
      <c r="L516" s="85"/>
      <c r="M516" s="85"/>
      <c r="N516" s="85"/>
    </row>
    <row r="517" spans="1:14" s="4" customFormat="1">
      <c r="A517" s="82"/>
      <c r="B517" s="82"/>
      <c r="C517" s="82"/>
      <c r="D517" s="82"/>
      <c r="E517" s="82"/>
      <c r="F517" s="82"/>
      <c r="G517" s="82"/>
      <c r="H517" s="82"/>
      <c r="I517" s="83"/>
      <c r="J517" s="83"/>
      <c r="K517" s="84"/>
      <c r="L517" s="85"/>
      <c r="M517" s="85"/>
      <c r="N517" s="85"/>
    </row>
    <row r="518" spans="1:14" s="4" customFormat="1">
      <c r="A518" s="82"/>
      <c r="B518" s="82"/>
      <c r="C518" s="82"/>
      <c r="D518" s="82"/>
      <c r="E518" s="82"/>
      <c r="F518" s="82"/>
      <c r="G518" s="82"/>
      <c r="H518" s="82"/>
      <c r="I518" s="83"/>
      <c r="J518" s="83"/>
      <c r="K518" s="84"/>
      <c r="L518" s="85"/>
      <c r="M518" s="85"/>
      <c r="N518" s="85"/>
    </row>
    <row r="519" spans="1:14" s="4" customFormat="1">
      <c r="A519" s="82"/>
      <c r="B519" s="82"/>
      <c r="C519" s="82"/>
      <c r="D519" s="82"/>
      <c r="E519" s="82"/>
      <c r="F519" s="82"/>
      <c r="G519" s="82"/>
      <c r="H519" s="82"/>
      <c r="I519" s="83"/>
      <c r="J519" s="83"/>
      <c r="K519" s="84"/>
      <c r="L519" s="85"/>
      <c r="M519" s="85"/>
      <c r="N519" s="85"/>
    </row>
    <row r="520" spans="1:14" s="4" customFormat="1">
      <c r="A520" s="82"/>
      <c r="B520" s="82"/>
      <c r="C520" s="82"/>
      <c r="D520" s="82"/>
      <c r="E520" s="82"/>
      <c r="F520" s="82"/>
      <c r="G520" s="82"/>
      <c r="H520" s="82"/>
      <c r="I520" s="83"/>
      <c r="J520" s="83"/>
      <c r="K520" s="84"/>
      <c r="L520" s="85"/>
      <c r="M520" s="85"/>
      <c r="N520" s="85"/>
    </row>
    <row r="521" spans="1:14" s="4" customFormat="1">
      <c r="A521" s="82"/>
      <c r="B521" s="82"/>
      <c r="C521" s="82"/>
      <c r="D521" s="82"/>
      <c r="E521" s="82"/>
      <c r="F521" s="82"/>
      <c r="G521" s="82"/>
      <c r="H521" s="82"/>
      <c r="I521" s="83"/>
      <c r="J521" s="83"/>
      <c r="K521" s="84"/>
      <c r="L521" s="85"/>
      <c r="M521" s="85"/>
      <c r="N521" s="85"/>
    </row>
    <row r="522" spans="1:14" s="4" customFormat="1">
      <c r="A522" s="82"/>
      <c r="B522" s="82"/>
      <c r="C522" s="82"/>
      <c r="D522" s="82"/>
      <c r="E522" s="82"/>
      <c r="F522" s="82"/>
      <c r="G522" s="82"/>
      <c r="H522" s="82"/>
      <c r="I522" s="83"/>
      <c r="J522" s="83"/>
      <c r="K522" s="84"/>
      <c r="L522" s="85"/>
      <c r="M522" s="85"/>
      <c r="N522" s="85"/>
    </row>
    <row r="523" spans="1:14" s="4" customFormat="1">
      <c r="A523" s="82"/>
      <c r="B523" s="82"/>
      <c r="C523" s="82"/>
      <c r="D523" s="82"/>
      <c r="E523" s="82"/>
      <c r="F523" s="82"/>
      <c r="G523" s="82"/>
      <c r="H523" s="82"/>
      <c r="I523" s="83"/>
      <c r="J523" s="83"/>
      <c r="K523" s="84"/>
      <c r="L523" s="85"/>
      <c r="M523" s="85"/>
      <c r="N523" s="85"/>
    </row>
    <row r="524" spans="1:14" s="4" customFormat="1">
      <c r="A524" s="82"/>
      <c r="B524" s="82"/>
      <c r="C524" s="82"/>
      <c r="D524" s="82"/>
      <c r="E524" s="82"/>
      <c r="F524" s="82"/>
      <c r="G524" s="82"/>
      <c r="H524" s="82"/>
      <c r="I524" s="83"/>
      <c r="J524" s="83"/>
      <c r="K524" s="84"/>
      <c r="L524" s="85"/>
      <c r="M524" s="85"/>
      <c r="N524" s="85"/>
    </row>
    <row r="525" spans="1:14" s="4" customFormat="1">
      <c r="A525" s="82"/>
      <c r="B525" s="82"/>
      <c r="C525" s="82"/>
      <c r="D525" s="82"/>
      <c r="E525" s="82"/>
      <c r="F525" s="82"/>
      <c r="G525" s="82"/>
      <c r="H525" s="82"/>
      <c r="I525" s="83"/>
      <c r="J525" s="83"/>
      <c r="K525" s="84"/>
      <c r="L525" s="85"/>
      <c r="M525" s="85"/>
      <c r="N525" s="85"/>
    </row>
  </sheetData>
  <mergeCells count="23">
    <mergeCell ref="A166:K166"/>
    <mergeCell ref="A1:N1"/>
    <mergeCell ref="A2:A3"/>
    <mergeCell ref="B2:B3"/>
    <mergeCell ref="C2:D2"/>
    <mergeCell ref="E2:E3"/>
    <mergeCell ref="F2:G2"/>
    <mergeCell ref="H2:H3"/>
    <mergeCell ref="I2:J2"/>
    <mergeCell ref="K2:K3"/>
    <mergeCell ref="L2:M2"/>
    <mergeCell ref="N2:N3"/>
    <mergeCell ref="A4:B4"/>
    <mergeCell ref="A26:K26"/>
    <mergeCell ref="A80:K80"/>
    <mergeCell ref="A164:K164"/>
    <mergeCell ref="A167:K167"/>
    <mergeCell ref="D168:E168"/>
    <mergeCell ref="G168:H168"/>
    <mergeCell ref="M168:N168"/>
    <mergeCell ref="A173:B173"/>
    <mergeCell ref="J173:K173"/>
    <mergeCell ref="M173:N173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анал.отчет.прав.</vt:lpstr>
      <vt:lpstr>анал.отчет.прав.!Область_печати</vt:lpstr>
    </vt:vector>
  </TitlesOfParts>
  <Company>SamForum.ws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ЭКОНОМИКИ:-))</dc:creator>
  <cp:lastModifiedBy>УПРАВЛЕНИЕ ЭКОНОМИКИ:-))</cp:lastModifiedBy>
  <dcterms:created xsi:type="dcterms:W3CDTF">2014-09-04T00:34:49Z</dcterms:created>
  <dcterms:modified xsi:type="dcterms:W3CDTF">2014-09-04T00:44:50Z</dcterms:modified>
</cp:coreProperties>
</file>